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mian\Desktop\CQ01 Accounting\ACCT11059\Assignments\ASS#2\"/>
    </mc:Choice>
  </mc:AlternateContent>
  <xr:revisionPtr revIDLastSave="0" documentId="13_ncr:1_{16CB56FD-3A5A-438A-A12F-444332500026}" xr6:coauthVersionLast="45" xr6:coauthVersionMax="45" xr10:uidLastSave="{00000000-0000-0000-0000-000000000000}"/>
  <bookViews>
    <workbookView xWindow="28680" yWindow="15" windowWidth="29040" windowHeight="15840" activeTab="1" xr2:uid="{00000000-000D-0000-FFFF-FFFF00000000}"/>
  </bookViews>
  <sheets>
    <sheet name="Financial Statements" sheetId="1" r:id="rId1"/>
    <sheet name="Restated Financial Statements" sheetId="7" r:id="rId2"/>
    <sheet name="Ratios" sheetId="4" r:id="rId3"/>
    <sheet name="Working" sheetId="2" r:id="rId4"/>
    <sheet name="NPV &amp; IRR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9" i="7" l="1"/>
  <c r="K118" i="7"/>
  <c r="L118" i="7"/>
  <c r="K117" i="7"/>
  <c r="L117" i="7"/>
  <c r="M117" i="7"/>
  <c r="J117" i="7"/>
  <c r="K116" i="7"/>
  <c r="L116" i="7"/>
  <c r="M116" i="7"/>
  <c r="J116" i="7"/>
  <c r="K115" i="7"/>
  <c r="L115" i="7"/>
  <c r="M115" i="7"/>
  <c r="J115" i="7"/>
  <c r="B116" i="7"/>
  <c r="B115" i="7"/>
  <c r="K113" i="7"/>
  <c r="K96" i="7" s="1"/>
  <c r="L113" i="7"/>
  <c r="L96" i="7" s="1"/>
  <c r="M113" i="7"/>
  <c r="M118" i="7" s="1"/>
  <c r="J113" i="7"/>
  <c r="J118" i="7" s="1"/>
  <c r="K112" i="7"/>
  <c r="L112" i="7"/>
  <c r="M112" i="7"/>
  <c r="J112" i="7"/>
  <c r="K111" i="7"/>
  <c r="L111" i="7"/>
  <c r="M111" i="7"/>
  <c r="J111" i="7"/>
  <c r="J110" i="7"/>
  <c r="K110" i="7"/>
  <c r="L110" i="7"/>
  <c r="M110" i="7"/>
  <c r="K109" i="7"/>
  <c r="L109" i="7"/>
  <c r="M109" i="7"/>
  <c r="J109" i="7"/>
  <c r="K108" i="7"/>
  <c r="L108" i="7"/>
  <c r="M108" i="7"/>
  <c r="J108" i="7"/>
  <c r="B110" i="7"/>
  <c r="B109" i="7"/>
  <c r="B108" i="7"/>
  <c r="K106" i="7"/>
  <c r="L106" i="7"/>
  <c r="M106" i="7"/>
  <c r="J106" i="7"/>
  <c r="K105" i="7"/>
  <c r="L105" i="7"/>
  <c r="M105" i="7"/>
  <c r="J105" i="7"/>
  <c r="B105" i="7"/>
  <c r="K101" i="7"/>
  <c r="L101" i="7"/>
  <c r="M101" i="7"/>
  <c r="J101" i="7"/>
  <c r="J100" i="7"/>
  <c r="K100" i="7"/>
  <c r="L100" i="7"/>
  <c r="M100" i="7"/>
  <c r="K99" i="7"/>
  <c r="L99" i="7"/>
  <c r="M99" i="7"/>
  <c r="J99" i="7"/>
  <c r="B100" i="7"/>
  <c r="B99" i="7"/>
  <c r="K95" i="7"/>
  <c r="L95" i="7"/>
  <c r="M95" i="7"/>
  <c r="J95" i="7"/>
  <c r="K92" i="7"/>
  <c r="L92" i="7"/>
  <c r="M92" i="7"/>
  <c r="J92" i="7"/>
  <c r="K89" i="7"/>
  <c r="L89" i="7"/>
  <c r="M89" i="7"/>
  <c r="K90" i="7"/>
  <c r="L90" i="7"/>
  <c r="M90" i="7"/>
  <c r="K91" i="7"/>
  <c r="L91" i="7"/>
  <c r="M91" i="7"/>
  <c r="J90" i="7"/>
  <c r="J91" i="7"/>
  <c r="J89" i="7"/>
  <c r="K88" i="7"/>
  <c r="K93" i="7" s="1"/>
  <c r="L88" i="7"/>
  <c r="L93" i="7" s="1"/>
  <c r="M88" i="7"/>
  <c r="J88" i="7"/>
  <c r="B92" i="7"/>
  <c r="B90" i="7"/>
  <c r="B91" i="7"/>
  <c r="B89" i="7"/>
  <c r="B88" i="7"/>
  <c r="K85" i="7"/>
  <c r="L85" i="7"/>
  <c r="M85" i="7"/>
  <c r="K84" i="7"/>
  <c r="L84" i="7"/>
  <c r="M84" i="7"/>
  <c r="J85" i="7"/>
  <c r="J84" i="7"/>
  <c r="J86" i="7" s="1"/>
  <c r="B85" i="7"/>
  <c r="B84" i="7"/>
  <c r="D84" i="1"/>
  <c r="K70" i="7"/>
  <c r="L70" i="7"/>
  <c r="M70" i="7"/>
  <c r="K71" i="7"/>
  <c r="L71" i="7"/>
  <c r="M71" i="7"/>
  <c r="K72" i="7"/>
  <c r="L72" i="7"/>
  <c r="M72" i="7"/>
  <c r="K73" i="7"/>
  <c r="L73" i="7"/>
  <c r="M73" i="7"/>
  <c r="J71" i="7"/>
  <c r="J72" i="7"/>
  <c r="J73" i="7"/>
  <c r="J70" i="7"/>
  <c r="B74" i="7"/>
  <c r="B70" i="7"/>
  <c r="B71" i="7"/>
  <c r="B72" i="7"/>
  <c r="B73" i="7"/>
  <c r="B69" i="7"/>
  <c r="J21" i="7"/>
  <c r="L21" i="7"/>
  <c r="M21" i="7"/>
  <c r="M22" i="7"/>
  <c r="J22" i="7"/>
  <c r="K22" i="7"/>
  <c r="K40" i="7"/>
  <c r="L40" i="7"/>
  <c r="M40" i="7"/>
  <c r="L54" i="7"/>
  <c r="M54" i="7"/>
  <c r="K61" i="7"/>
  <c r="L61" i="7"/>
  <c r="M61" i="7"/>
  <c r="K63" i="7"/>
  <c r="L63" i="7"/>
  <c r="M63" i="7"/>
  <c r="K62" i="7"/>
  <c r="L62" i="7"/>
  <c r="M62" i="7"/>
  <c r="J63" i="7"/>
  <c r="J62" i="7"/>
  <c r="J61" i="7"/>
  <c r="B63" i="7"/>
  <c r="B62" i="7"/>
  <c r="B61" i="7"/>
  <c r="L97" i="7" l="1"/>
  <c r="L102" i="7" s="1"/>
  <c r="L119" i="7" s="1"/>
  <c r="J96" i="7"/>
  <c r="J97" i="7" s="1"/>
  <c r="J102" i="7" s="1"/>
  <c r="J119" i="7" s="1"/>
  <c r="K97" i="7"/>
  <c r="K102" i="7" s="1"/>
  <c r="K119" i="7" s="1"/>
  <c r="M96" i="7"/>
  <c r="M97" i="7"/>
  <c r="M102" i="7" s="1"/>
  <c r="M119" i="7" s="1"/>
  <c r="K86" i="7"/>
  <c r="M86" i="7"/>
  <c r="J93" i="7"/>
  <c r="L86" i="7"/>
  <c r="M93" i="7"/>
  <c r="J64" i="7"/>
  <c r="M64" i="7"/>
  <c r="L64" i="7"/>
  <c r="K64" i="7"/>
  <c r="K51" i="7"/>
  <c r="L51" i="7"/>
  <c r="M51" i="7"/>
  <c r="K52" i="7"/>
  <c r="L52" i="7"/>
  <c r="M52" i="7"/>
  <c r="K53" i="7"/>
  <c r="L53" i="7"/>
  <c r="M53" i="7"/>
  <c r="K54" i="7"/>
  <c r="K55" i="7"/>
  <c r="L55" i="7"/>
  <c r="M55" i="7"/>
  <c r="K56" i="7"/>
  <c r="L56" i="7"/>
  <c r="M56" i="7"/>
  <c r="K57" i="7"/>
  <c r="L57" i="7"/>
  <c r="M57" i="7"/>
  <c r="J57" i="7"/>
  <c r="J56" i="7"/>
  <c r="J55" i="7"/>
  <c r="J54" i="7"/>
  <c r="J52" i="7"/>
  <c r="J53" i="7"/>
  <c r="J51" i="7"/>
  <c r="B57" i="7"/>
  <c r="B56" i="7"/>
  <c r="B55" i="7"/>
  <c r="B54" i="7"/>
  <c r="B52" i="7"/>
  <c r="B53" i="7"/>
  <c r="B51" i="7"/>
  <c r="K45" i="7"/>
  <c r="L45" i="7"/>
  <c r="M45" i="7"/>
  <c r="K46" i="7"/>
  <c r="L46" i="7"/>
  <c r="M46" i="7"/>
  <c r="K47" i="7"/>
  <c r="L47" i="7"/>
  <c r="M47" i="7"/>
  <c r="K48" i="7"/>
  <c r="L48" i="7"/>
  <c r="M48" i="7"/>
  <c r="J46" i="7"/>
  <c r="J47" i="7"/>
  <c r="J48" i="7"/>
  <c r="J45" i="7"/>
  <c r="K42" i="7"/>
  <c r="L42" i="7"/>
  <c r="M42" i="7"/>
  <c r="K43" i="7"/>
  <c r="L43" i="7"/>
  <c r="M43" i="7"/>
  <c r="K44" i="7"/>
  <c r="L44" i="7"/>
  <c r="M44" i="7"/>
  <c r="J43" i="7"/>
  <c r="J44" i="7"/>
  <c r="J42" i="7"/>
  <c r="K41" i="7"/>
  <c r="L41" i="7"/>
  <c r="M41" i="7"/>
  <c r="J41" i="7"/>
  <c r="K36" i="7"/>
  <c r="L36" i="7"/>
  <c r="M36" i="7"/>
  <c r="K37" i="7"/>
  <c r="L37" i="7"/>
  <c r="M37" i="7"/>
  <c r="K38" i="7"/>
  <c r="L38" i="7"/>
  <c r="M38" i="7"/>
  <c r="K39" i="7"/>
  <c r="L39" i="7"/>
  <c r="M39" i="7"/>
  <c r="J37" i="7"/>
  <c r="J38" i="7"/>
  <c r="J39" i="7"/>
  <c r="J40" i="7"/>
  <c r="J36" i="7"/>
  <c r="K34" i="7"/>
  <c r="L34" i="7"/>
  <c r="M34" i="7"/>
  <c r="K35" i="7"/>
  <c r="L35" i="7"/>
  <c r="M35" i="7"/>
  <c r="J35" i="7"/>
  <c r="J34" i="7"/>
  <c r="B46" i="7"/>
  <c r="B47" i="7"/>
  <c r="B48" i="7"/>
  <c r="B45" i="7"/>
  <c r="B43" i="7"/>
  <c r="B44" i="7"/>
  <c r="B42" i="7"/>
  <c r="B41" i="7"/>
  <c r="B37" i="7"/>
  <c r="B38" i="7"/>
  <c r="B39" i="7"/>
  <c r="B40" i="7"/>
  <c r="B36" i="7"/>
  <c r="B35" i="7"/>
  <c r="B34" i="7"/>
  <c r="K135" i="7"/>
  <c r="L135" i="7"/>
  <c r="L137" i="7" s="1"/>
  <c r="M135" i="7"/>
  <c r="M137" i="7" s="1"/>
  <c r="M33" i="7" s="1"/>
  <c r="J135" i="7"/>
  <c r="J137" i="7" s="1"/>
  <c r="J33" i="7" s="1"/>
  <c r="B135" i="7"/>
  <c r="K134" i="7"/>
  <c r="L134" i="7"/>
  <c r="M134" i="7"/>
  <c r="J134" i="7"/>
  <c r="B134" i="7"/>
  <c r="L22" i="7"/>
  <c r="J23" i="7"/>
  <c r="J24" i="7" s="1"/>
  <c r="K23" i="7"/>
  <c r="L23" i="7"/>
  <c r="M23" i="7"/>
  <c r="M24" i="7" s="1"/>
  <c r="K21" i="7"/>
  <c r="B24" i="7"/>
  <c r="B22" i="7"/>
  <c r="B23" i="7"/>
  <c r="B21" i="7"/>
  <c r="J13" i="7"/>
  <c r="K13" i="7"/>
  <c r="J14" i="7"/>
  <c r="K14" i="7"/>
  <c r="L14" i="7"/>
  <c r="M14" i="7"/>
  <c r="J15" i="7"/>
  <c r="K15" i="7"/>
  <c r="L15" i="7"/>
  <c r="M15" i="7"/>
  <c r="K12" i="7"/>
  <c r="L12" i="7"/>
  <c r="M12" i="7"/>
  <c r="J12" i="7"/>
  <c r="B13" i="7"/>
  <c r="B14" i="7"/>
  <c r="B15" i="7"/>
  <c r="B12" i="7"/>
  <c r="J138" i="7" l="1"/>
  <c r="J139" i="7" s="1"/>
  <c r="M49" i="7"/>
  <c r="J58" i="7"/>
  <c r="B33" i="7"/>
  <c r="B66" i="7"/>
  <c r="J16" i="7"/>
  <c r="K16" i="7"/>
  <c r="M58" i="7"/>
  <c r="L58" i="7"/>
  <c r="M138" i="7"/>
  <c r="J49" i="7"/>
  <c r="K58" i="7"/>
  <c r="K136" i="7"/>
  <c r="L16" i="7"/>
  <c r="K24" i="7"/>
  <c r="K137" i="7"/>
  <c r="K33" i="7" s="1"/>
  <c r="K49" i="7" s="1"/>
  <c r="L24" i="7"/>
  <c r="L33" i="7"/>
  <c r="L49" i="7" s="1"/>
  <c r="L138" i="7"/>
  <c r="M16" i="7"/>
  <c r="J136" i="7"/>
  <c r="M136" i="7"/>
  <c r="L136" i="7"/>
  <c r="K9" i="7"/>
  <c r="L9" i="7"/>
  <c r="M9" i="7"/>
  <c r="J9" i="7"/>
  <c r="B9" i="7"/>
  <c r="M8" i="7"/>
  <c r="B8" i="7"/>
  <c r="L19" i="7" l="1"/>
  <c r="K138" i="7"/>
  <c r="K66" i="7" s="1"/>
  <c r="K67" i="7" s="1"/>
  <c r="K68" i="7" s="1"/>
  <c r="J66" i="7"/>
  <c r="J67" i="7" s="1"/>
  <c r="J68" i="7" s="1"/>
  <c r="M59" i="7"/>
  <c r="M139" i="7"/>
  <c r="M66" i="7"/>
  <c r="M67" i="7" s="1"/>
  <c r="M68" i="7" s="1"/>
  <c r="K139" i="7"/>
  <c r="M19" i="7"/>
  <c r="M25" i="7" s="1"/>
  <c r="L139" i="7"/>
  <c r="L66" i="7"/>
  <c r="L67" i="7" s="1"/>
  <c r="L68" i="7" s="1"/>
  <c r="J59" i="7"/>
  <c r="L59" i="7"/>
  <c r="K19" i="7"/>
  <c r="J19" i="7"/>
  <c r="K59" i="7"/>
  <c r="D77" i="1"/>
  <c r="D21" i="1"/>
  <c r="G96" i="1"/>
  <c r="G84" i="1"/>
  <c r="G90" i="1" s="1"/>
  <c r="D39" i="1"/>
  <c r="F12" i="1"/>
  <c r="F14" i="1" s="1"/>
  <c r="F18" i="1"/>
  <c r="K75" i="7" l="1"/>
  <c r="G97" i="1"/>
  <c r="G99" i="1" s="1"/>
  <c r="G100" i="1" s="1"/>
  <c r="F84" i="1"/>
  <c r="F90" i="1" s="1"/>
  <c r="D109" i="1"/>
  <c r="E109" i="1"/>
  <c r="F109" i="1"/>
  <c r="G109" i="1"/>
  <c r="D96" i="1"/>
  <c r="E96" i="1"/>
  <c r="F96" i="1"/>
  <c r="D90" i="1"/>
  <c r="E84" i="1"/>
  <c r="E90" i="1" s="1"/>
  <c r="D76" i="1"/>
  <c r="E76" i="1"/>
  <c r="F76" i="1"/>
  <c r="G76" i="1"/>
  <c r="D68" i="1"/>
  <c r="E68" i="1"/>
  <c r="F68" i="1"/>
  <c r="G68" i="1"/>
  <c r="D60" i="1"/>
  <c r="J74" i="7" s="1"/>
  <c r="J75" i="7" s="1"/>
  <c r="E60" i="1"/>
  <c r="K74" i="7" s="1"/>
  <c r="F60" i="1"/>
  <c r="L74" i="7" s="1"/>
  <c r="L75" i="7" s="1"/>
  <c r="G60" i="1"/>
  <c r="M74" i="7" s="1"/>
  <c r="M75" i="7" s="1"/>
  <c r="D52" i="1"/>
  <c r="E52" i="1"/>
  <c r="F52" i="1"/>
  <c r="E39" i="1"/>
  <c r="F39" i="1"/>
  <c r="G39" i="1"/>
  <c r="G52" i="1"/>
  <c r="B77" i="1"/>
  <c r="B79" i="1"/>
  <c r="G80" i="1"/>
  <c r="D81" i="1"/>
  <c r="E81" i="1"/>
  <c r="F81" i="1"/>
  <c r="G81" i="1"/>
  <c r="D18" i="1"/>
  <c r="E18" i="1"/>
  <c r="G18" i="1"/>
  <c r="D12" i="1"/>
  <c r="D14" i="1" s="1"/>
  <c r="E12" i="1"/>
  <c r="E14" i="1" s="1"/>
  <c r="G12" i="1"/>
  <c r="G14" i="1" s="1"/>
  <c r="F6" i="1"/>
  <c r="B28" i="8"/>
  <c r="B32" i="8"/>
  <c r="C32" i="8"/>
  <c r="D32" i="8"/>
  <c r="E32" i="8"/>
  <c r="F32" i="8"/>
  <c r="G32" i="8"/>
  <c r="H32" i="8"/>
  <c r="I32" i="8"/>
  <c r="J32" i="8"/>
  <c r="K32" i="8"/>
  <c r="L32" i="8"/>
  <c r="L31" i="8"/>
  <c r="L25" i="8"/>
  <c r="B26" i="8"/>
  <c r="B15" i="8"/>
  <c r="C15" i="8"/>
  <c r="D15" i="8"/>
  <c r="E15" i="8"/>
  <c r="F15" i="8"/>
  <c r="G15" i="8"/>
  <c r="H15" i="8"/>
  <c r="L14" i="8"/>
  <c r="L8" i="8"/>
  <c r="B11" i="8"/>
  <c r="B9" i="8"/>
  <c r="F5" i="1"/>
  <c r="F80" i="1" s="1"/>
  <c r="G5" i="4"/>
  <c r="M30" i="7"/>
  <c r="M5" i="7"/>
  <c r="M81" i="7" s="1"/>
  <c r="M133" i="7" s="1"/>
  <c r="F25" i="1"/>
  <c r="G24" i="1"/>
  <c r="E6" i="1"/>
  <c r="M6" i="7"/>
  <c r="L6" i="7" s="1"/>
  <c r="L31" i="7" s="1"/>
  <c r="D25" i="1"/>
  <c r="G25" i="1"/>
  <c r="E25" i="1"/>
  <c r="D6" i="1"/>
  <c r="B29" i="7"/>
  <c r="B4" i="4"/>
  <c r="B2" i="4"/>
  <c r="B4" i="7"/>
  <c r="B80" i="7"/>
  <c r="B78" i="7"/>
  <c r="B27" i="7"/>
  <c r="B2" i="7"/>
  <c r="B21" i="1"/>
  <c r="C18" i="8"/>
  <c r="C19" i="8"/>
  <c r="C17" i="8"/>
  <c r="I15" i="8"/>
  <c r="J15" i="8"/>
  <c r="K15" i="8"/>
  <c r="L15" i="8"/>
  <c r="L30" i="7"/>
  <c r="G102" i="1" l="1"/>
  <c r="G110" i="1" s="1"/>
  <c r="E97" i="1"/>
  <c r="E99" i="1" s="1"/>
  <c r="E100" i="1" s="1"/>
  <c r="E102" i="1" s="1"/>
  <c r="E110" i="1" s="1"/>
  <c r="G19" i="1"/>
  <c r="F7" i="1" s="1"/>
  <c r="G53" i="1"/>
  <c r="F97" i="1"/>
  <c r="F99" i="1" s="1"/>
  <c r="F100" i="1" s="1"/>
  <c r="F102" i="1" s="1"/>
  <c r="F110" i="1" s="1"/>
  <c r="D97" i="1"/>
  <c r="D99" i="1" s="1"/>
  <c r="D100" i="1" s="1"/>
  <c r="D102" i="1" s="1"/>
  <c r="D110" i="1" s="1"/>
  <c r="E53" i="1"/>
  <c r="D53" i="1"/>
  <c r="F53" i="1"/>
  <c r="M31" i="7"/>
  <c r="M82" i="7"/>
  <c r="F5" i="4"/>
  <c r="L5" i="7"/>
  <c r="L81" i="7" s="1"/>
  <c r="L133" i="7" s="1"/>
  <c r="K6" i="7"/>
  <c r="F24" i="1"/>
  <c r="E5" i="1"/>
  <c r="L82" i="7"/>
  <c r="F19" i="1" l="1"/>
  <c r="E7" i="1" s="1"/>
  <c r="L8" i="7"/>
  <c r="L25" i="7" s="1"/>
  <c r="K82" i="7"/>
  <c r="J6" i="7"/>
  <c r="J82" i="7" s="1"/>
  <c r="K31" i="7"/>
  <c r="J31" i="7" s="1"/>
  <c r="K5" i="7"/>
  <c r="K81" i="7" s="1"/>
  <c r="K133" i="7" s="1"/>
  <c r="D5" i="1"/>
  <c r="K30" i="7"/>
  <c r="E5" i="4"/>
  <c r="E24" i="1"/>
  <c r="E80" i="1"/>
  <c r="E19" i="1" l="1"/>
  <c r="D7" i="1" s="1"/>
  <c r="K8" i="7"/>
  <c r="K25" i="7" s="1"/>
  <c r="J30" i="7"/>
  <c r="D5" i="4"/>
  <c r="J5" i="7"/>
  <c r="J81" i="7" s="1"/>
  <c r="J133" i="7" s="1"/>
  <c r="D24" i="1"/>
  <c r="D80" i="1"/>
  <c r="D19" i="1" l="1"/>
  <c r="J8" i="7"/>
  <c r="J25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turnerm</author>
    <author>Martin</author>
  </authors>
  <commentList>
    <comment ref="D5" authorId="0" shapeId="0" xr:uid="{00000000-0006-0000-0000-000001000000}">
      <text>
        <r>
          <rPr>
            <i/>
            <sz val="9"/>
            <color indexed="81"/>
            <rFont val="Tahoma"/>
            <family val="2"/>
          </rPr>
          <t>Martin:</t>
        </r>
        <r>
          <rPr>
            <sz val="9"/>
            <color indexed="81"/>
            <rFont val="Tahoma"/>
            <family val="2"/>
          </rPr>
          <t xml:space="preserve">
You may need to adjust the years</t>
        </r>
      </text>
    </comment>
    <comment ref="E5" authorId="0" shapeId="0" xr:uid="{00000000-0006-0000-0000-000002000000}">
      <text>
        <r>
          <rPr>
            <i/>
            <sz val="9"/>
            <color indexed="81"/>
            <rFont val="Tahoma"/>
            <family val="2"/>
          </rPr>
          <t>Martin:</t>
        </r>
        <r>
          <rPr>
            <sz val="9"/>
            <color indexed="81"/>
            <rFont val="Tahoma"/>
            <family val="2"/>
          </rPr>
          <t xml:space="preserve">
You may need to adjust the years</t>
        </r>
      </text>
    </comment>
    <comment ref="F5" authorId="0" shapeId="0" xr:uid="{00000000-0006-0000-0000-000003000000}">
      <text>
        <r>
          <rPr>
            <i/>
            <sz val="9"/>
            <color indexed="81"/>
            <rFont val="Tahoma"/>
            <family val="2"/>
          </rPr>
          <t>Martin:</t>
        </r>
        <r>
          <rPr>
            <sz val="9"/>
            <color indexed="81"/>
            <rFont val="Tahoma"/>
            <family val="2"/>
          </rPr>
          <t xml:space="preserve">
You may need to adjust the years</t>
        </r>
      </text>
    </comment>
    <comment ref="G5" authorId="0" shapeId="0" xr:uid="{00000000-0006-0000-0000-000004000000}">
      <text>
        <r>
          <rPr>
            <i/>
            <sz val="9"/>
            <color indexed="81"/>
            <rFont val="Tahoma"/>
            <family val="2"/>
          </rPr>
          <t>Martin:</t>
        </r>
        <r>
          <rPr>
            <sz val="9"/>
            <color indexed="81"/>
            <rFont val="Tahoma"/>
            <family val="2"/>
          </rPr>
          <t xml:space="preserve">
You may need to adjust the years</t>
        </r>
      </text>
    </comment>
    <comment ref="G6" authorId="1" shapeId="0" xr:uid="{00000000-0006-0000-0000-000005000000}">
      <text>
        <r>
          <rPr>
            <i/>
            <sz val="9"/>
            <color indexed="81"/>
            <rFont val="Tahoma"/>
            <family val="2"/>
          </rPr>
          <t>Martin:</t>
        </r>
        <r>
          <rPr>
            <sz val="9"/>
            <color indexed="81"/>
            <rFont val="Tahoma"/>
            <family val="2"/>
          </rPr>
          <t xml:space="preserve"> Insert currency used in your firm's financial statements and it will change the whole spreadsheet for you.</t>
        </r>
      </text>
    </comment>
  </commentList>
</comments>
</file>

<file path=xl/sharedStrings.xml><?xml version="1.0" encoding="utf-8"?>
<sst xmlns="http://schemas.openxmlformats.org/spreadsheetml/2006/main" count="373" uniqueCount="251">
  <si>
    <t>Statements of Movements in Equity</t>
  </si>
  <si>
    <t xml:space="preserve"> </t>
  </si>
  <si>
    <t>Profitability Ratios</t>
  </si>
  <si>
    <t>Gross Profit Margin</t>
  </si>
  <si>
    <t>Gross profit/sales</t>
  </si>
  <si>
    <t>Net Profit Margin</t>
  </si>
  <si>
    <t>Net profit after tax/sales</t>
  </si>
  <si>
    <t>Return on Assets</t>
  </si>
  <si>
    <t>Net profit after tax/total assets</t>
  </si>
  <si>
    <t>Efficiency (or Asset Management) Ratios</t>
  </si>
  <si>
    <t>Inventory Turnover Ratio</t>
  </si>
  <si>
    <t>Days of Inventory</t>
  </si>
  <si>
    <t>Inventory/av.daily cost of goods sold</t>
  </si>
  <si>
    <t>Total Asset Turnover Ratio</t>
  </si>
  <si>
    <t>Sales/total assets</t>
  </si>
  <si>
    <t>Current Asset Turnover Ratio</t>
  </si>
  <si>
    <t>Sales/current assets</t>
  </si>
  <si>
    <t>Average Collection Period (Days Receivable)</t>
  </si>
  <si>
    <t>Accounts receivable/av.daily credit sales</t>
  </si>
  <si>
    <t>Liquidity Ratios</t>
  </si>
  <si>
    <t>Current Ratio</t>
  </si>
  <si>
    <t>Current assets/current liabilities</t>
  </si>
  <si>
    <t>(Current assets - inventory - prepayments - receivables)/current liabilities</t>
  </si>
  <si>
    <t>Financial Structure Ratios</t>
  </si>
  <si>
    <t>Debt/Equity Ratio</t>
  </si>
  <si>
    <t>Debt/equity</t>
  </si>
  <si>
    <t>Equity Ratio</t>
  </si>
  <si>
    <t>Equity/total assets</t>
  </si>
  <si>
    <t>Times Interest Earned</t>
  </si>
  <si>
    <t>Earnings before interest &amp; tax/interest</t>
  </si>
  <si>
    <t>Market Ratios</t>
  </si>
  <si>
    <t>Earnings per Share (EPS)</t>
  </si>
  <si>
    <t>Dividends per Share (DPS)</t>
  </si>
  <si>
    <t>Dividends/number of issued ordinary shares</t>
  </si>
  <si>
    <t>Dividend Yield Ratio</t>
  </si>
  <si>
    <t>Dividends per share/market price per share</t>
  </si>
  <si>
    <t>Price Earnings Ratio</t>
  </si>
  <si>
    <t>Market price per share/earnings per share</t>
  </si>
  <si>
    <t>Net Asset Backing per Share Ratio</t>
  </si>
  <si>
    <t>Net assets (owners equity)/number of shares issued</t>
  </si>
  <si>
    <t>Market/Book Ratio</t>
  </si>
  <si>
    <t>Market price per share/net asset backing per share</t>
  </si>
  <si>
    <t>Dividend Payout Ratio</t>
  </si>
  <si>
    <t>Dividends/comprehensive income</t>
  </si>
  <si>
    <t>Ratios Based on Reformulated Financial Statements</t>
  </si>
  <si>
    <t>Financial Leverage (FLEV)</t>
  </si>
  <si>
    <t>Av.net financial obligations/av.shareholders' equity</t>
  </si>
  <si>
    <t>Operating Liability Leverage (OLLEV)</t>
  </si>
  <si>
    <t>Av.operating liabilities/av.net operating assets</t>
  </si>
  <si>
    <t>Return on Operating Assets (ROOA)</t>
  </si>
  <si>
    <t>(OI after tax + implicit interest after tax)/av.operating assets</t>
  </si>
  <si>
    <t>Return on Net Operating Assets (RNOA)</t>
  </si>
  <si>
    <t>Return on Equity (ROE)</t>
  </si>
  <si>
    <t>Operating Liability Leverage Spread (OLSPREAD)</t>
  </si>
  <si>
    <t>ROOA - short-term borrowing rate (after tax)</t>
  </si>
  <si>
    <t>Profit Margin (PM)</t>
  </si>
  <si>
    <t>Growth in Sales</t>
  </si>
  <si>
    <t>Change in sales/prior period's sales</t>
  </si>
  <si>
    <t>Growth in Operating Income</t>
  </si>
  <si>
    <t>Change in OI after tax/prior period's OI after tax</t>
  </si>
  <si>
    <t>Growth in Net Operating Assets</t>
  </si>
  <si>
    <t>Change in NOA/opening NOA</t>
  </si>
  <si>
    <t>Growth in Shareholders' Equity</t>
  </si>
  <si>
    <t>Change in shareholders' equity/opening shareholders' equity</t>
  </si>
  <si>
    <t>Asset Turnover (ATO)</t>
  </si>
  <si>
    <t>Net Borrowing Cost (NBC)</t>
  </si>
  <si>
    <t>Cost of goods sold/ending inventory</t>
  </si>
  <si>
    <t>Quick Ratio 1</t>
  </si>
  <si>
    <t>(Current assets - inventory - prepayments)/current liabilities</t>
  </si>
  <si>
    <t>Quick Ratio 2</t>
  </si>
  <si>
    <t>Documentation</t>
  </si>
  <si>
    <t>Working Area</t>
  </si>
  <si>
    <t>Notes Area</t>
  </si>
  <si>
    <t>This is a place where you can copy and paste forumlas, play with calculations and generally have fun without messing up your other worksheets.</t>
  </si>
  <si>
    <t>RATIOS</t>
  </si>
  <si>
    <t>Restated Statements of Movements in Equity</t>
  </si>
  <si>
    <t>Restated Statements of Financial Position</t>
  </si>
  <si>
    <t>Restated Statements of Financial Performance</t>
  </si>
  <si>
    <t xml:space="preserve">This is an area where we can put documentation.                                                                                                                                                                    </t>
  </si>
  <si>
    <t>This is a place where you can copy and paste formulas, play with calculations and generally have fun whilst being able to see the data you are currently working on.</t>
  </si>
  <si>
    <t xml:space="preserve">This area is designed as a space to write notes to yourself.  Hopefully this will save you the hassle of attempting to find the pen and paper that is somewhere in the bottom of your bag.  </t>
  </si>
  <si>
    <t xml:space="preserve">This area is designed as a space to write notes to yourself.  Hopefully this will save you the hassle of attempting to find the pen and paper that is somewhere in the bottom of your bag.                                                         </t>
  </si>
  <si>
    <t xml:space="preserve">This is an area where we can put documentation.                                                                                                                                                                 </t>
  </si>
  <si>
    <t>$'000</t>
  </si>
  <si>
    <t xml:space="preserve">This area is designed as a space to write notes to yourself.  Hopefully this will save you the hassle of attempting to find the pen and paper that is somewhere in the bottom of your bag.                                                                     </t>
  </si>
  <si>
    <t>Balance Sheets</t>
  </si>
  <si>
    <t>Income Statements</t>
  </si>
  <si>
    <t>Comprehensive Income/shareholders' equity</t>
  </si>
  <si>
    <t>Net profit after tax/nos of issued ordinary shares</t>
  </si>
  <si>
    <t>Net fin. expenses after tax/net financial obligations</t>
  </si>
  <si>
    <t>NPV</t>
  </si>
  <si>
    <t>IRR</t>
  </si>
  <si>
    <t xml:space="preserve">Economic profit </t>
  </si>
  <si>
    <t>(RNOA - cost of capital) x net operating assets (NOA)</t>
  </si>
  <si>
    <t>Operating income after tax (OI)/net operating assets (NOA)</t>
  </si>
  <si>
    <t>Operating income after tax (OI)/sales</t>
  </si>
  <si>
    <t>Sales/net operating assets (NOA)</t>
  </si>
  <si>
    <t>ALL FIGURES ARE EXPRESSED IN MILLIONS AUD</t>
  </si>
  <si>
    <t>Time period</t>
  </si>
  <si>
    <t>Cashflow</t>
  </si>
  <si>
    <t>Cumulative Cashflow</t>
  </si>
  <si>
    <t>Payback Period</t>
  </si>
  <si>
    <t>6 years</t>
  </si>
  <si>
    <t>days</t>
  </si>
  <si>
    <t>months</t>
  </si>
  <si>
    <t>years</t>
  </si>
  <si>
    <t>Investment is never paid back within 10 years</t>
  </si>
  <si>
    <t>EXAMPLE FOR WESFARMERS</t>
  </si>
  <si>
    <t>OPTION 1: BUNNINGS ROCKHAMPTON</t>
  </si>
  <si>
    <t>OPTION 2: BUNNINGS MACKAY</t>
  </si>
  <si>
    <t>VBG Group</t>
  </si>
  <si>
    <t>Years ended [31-Dec]</t>
  </si>
  <si>
    <t>as at [31-Dec]</t>
  </si>
  <si>
    <t>SEK'000</t>
  </si>
  <si>
    <t>Effect of translation of defined-benefit pension plans, net after tax*</t>
  </si>
  <si>
    <t>Translation differences</t>
  </si>
  <si>
    <t>Other comprehensive income</t>
  </si>
  <si>
    <t>Net profit for the year</t>
  </si>
  <si>
    <t>Dividend</t>
  </si>
  <si>
    <t>Total transactions with shareholders</t>
  </si>
  <si>
    <t xml:space="preserve">Total comprehensive income </t>
  </si>
  <si>
    <t>Opening balance</t>
  </si>
  <si>
    <t>Closing Balance</t>
  </si>
  <si>
    <t>New share issue</t>
  </si>
  <si>
    <t>Cash flow hedges, currency effects</t>
  </si>
  <si>
    <t>Deferred tax on effect of translation of defined-benefit pension plans</t>
  </si>
  <si>
    <t>Warrants</t>
  </si>
  <si>
    <t>Assets</t>
  </si>
  <si>
    <t>Non-current assets</t>
  </si>
  <si>
    <t xml:space="preserve">Brands, customer relationships and other intangible assets </t>
  </si>
  <si>
    <t>Goodwill</t>
  </si>
  <si>
    <t>Property, plant and equipment</t>
  </si>
  <si>
    <t>Land and buildings</t>
  </si>
  <si>
    <t xml:space="preserve">Plant and machinery </t>
  </si>
  <si>
    <t>Equipment, tools, fixtures and fittings</t>
  </si>
  <si>
    <t>Construction in progress</t>
  </si>
  <si>
    <t>Deferred tax asset</t>
  </si>
  <si>
    <t>Total non-current assets</t>
  </si>
  <si>
    <t>Current assets</t>
  </si>
  <si>
    <t xml:space="preserve">Raw materials and consumables </t>
  </si>
  <si>
    <t xml:space="preserve">Inventories </t>
  </si>
  <si>
    <t xml:space="preserve">Work in progress </t>
  </si>
  <si>
    <t>Finished products and merchandise</t>
  </si>
  <si>
    <t>Current receivables</t>
  </si>
  <si>
    <t xml:space="preserve">Trade receivables </t>
  </si>
  <si>
    <t>Current tax assets</t>
  </si>
  <si>
    <t xml:space="preserve">Other receivables </t>
  </si>
  <si>
    <t xml:space="preserve">Prepaid expenses and accrued income </t>
  </si>
  <si>
    <t>Cash and cash equivalents</t>
  </si>
  <si>
    <t xml:space="preserve">Cash on hand and demand deposits </t>
  </si>
  <si>
    <t>Total current assets</t>
  </si>
  <si>
    <t>Total assets</t>
  </si>
  <si>
    <t>Equity and liabilities</t>
  </si>
  <si>
    <t xml:space="preserve">Equity </t>
  </si>
  <si>
    <t xml:space="preserve">Share capital </t>
  </si>
  <si>
    <t>Other contributed capital</t>
  </si>
  <si>
    <t>Reserves</t>
  </si>
  <si>
    <t>Retained earnings, incl. net profit for the year</t>
  </si>
  <si>
    <t>Total equity</t>
  </si>
  <si>
    <t>Provisions for pensions and similar obligations</t>
  </si>
  <si>
    <t xml:space="preserve">Non-current liabilities </t>
  </si>
  <si>
    <t xml:space="preserve">Deferred tax liability </t>
  </si>
  <si>
    <t xml:space="preserve">Other provisions </t>
  </si>
  <si>
    <t>Liabilities to credit institutions</t>
  </si>
  <si>
    <t>Total non-current liabilities</t>
  </si>
  <si>
    <t>Current liabilities</t>
  </si>
  <si>
    <t>Trade payables</t>
  </si>
  <si>
    <t xml:space="preserve">Current tax liabilities </t>
  </si>
  <si>
    <t xml:space="preserve">Other liabilities </t>
  </si>
  <si>
    <t xml:space="preserve">Accrued expenses and deferred income </t>
  </si>
  <si>
    <t>Total current liabilities</t>
  </si>
  <si>
    <t>Intangible assets</t>
  </si>
  <si>
    <t>Long-term investments</t>
  </si>
  <si>
    <t>Rights of use under IFRS 16</t>
  </si>
  <si>
    <t>Lease liability under IFRS 16</t>
  </si>
  <si>
    <t>Other non-current liablities</t>
  </si>
  <si>
    <t>One observarion that I have noticed ist there is a section for total equity and liabilities however this is just the Total assets numbers and I am wondering if they didn’t fix it or wether it is meant to only be the assets.</t>
  </si>
  <si>
    <t>Net Sales</t>
  </si>
  <si>
    <t>Cost of goods sold</t>
  </si>
  <si>
    <t>Gross Profit</t>
  </si>
  <si>
    <t>Selling expences</t>
  </si>
  <si>
    <t>Administrative expenses</t>
  </si>
  <si>
    <t>Research and development costs</t>
  </si>
  <si>
    <t>Other operating income</t>
  </si>
  <si>
    <t>Other operating expenses</t>
  </si>
  <si>
    <t>Operating profit</t>
  </si>
  <si>
    <t>Profit/loss from financial items</t>
  </si>
  <si>
    <t>Exchange rate effects, net</t>
  </si>
  <si>
    <t>Interest income</t>
  </si>
  <si>
    <t>Interest expenses, including IFRS 16</t>
  </si>
  <si>
    <t xml:space="preserve">Other financial expenses </t>
  </si>
  <si>
    <t>Total financial items</t>
  </si>
  <si>
    <t>Profit after financial items</t>
  </si>
  <si>
    <t>Tax on profit for the year</t>
  </si>
  <si>
    <t>Net profit for the year attributable to Parent Company shareholders</t>
  </si>
  <si>
    <t>Items that will not be reversed in the Income Statement</t>
  </si>
  <si>
    <t>Items that may later be reversed in the income statement</t>
  </si>
  <si>
    <t>Translation differences relating to foreign operations</t>
  </si>
  <si>
    <t>Other comprehensive income, net after tax</t>
  </si>
  <si>
    <t>Comprehensive income for the year</t>
  </si>
  <si>
    <t>Translation differences pertaining to hedge accounting for net investments in foreign operations</t>
  </si>
  <si>
    <t>Profit for the period</t>
  </si>
  <si>
    <t>Effect of translation of defined-benefit pension plans, net after tax</t>
  </si>
  <si>
    <t xml:space="preserve">           </t>
  </si>
  <si>
    <t>By: Damian sandilands</t>
  </si>
  <si>
    <t>Other operating CI</t>
  </si>
  <si>
    <t>Other Comprehensive income</t>
  </si>
  <si>
    <t>O</t>
  </si>
  <si>
    <t>F</t>
  </si>
  <si>
    <t>Total of Operating CI</t>
  </si>
  <si>
    <t>Other Financial CI</t>
  </si>
  <si>
    <t>Total of Financial CI</t>
  </si>
  <si>
    <t>Total Comprehensive Income</t>
  </si>
  <si>
    <t>Transactions with shareholders</t>
  </si>
  <si>
    <t>Operating Asests</t>
  </si>
  <si>
    <t>OF</t>
  </si>
  <si>
    <t>Allocation of cash to O and F</t>
  </si>
  <si>
    <t>Percentage of cash out of operating revenue</t>
  </si>
  <si>
    <t>Allocation of cash to F</t>
  </si>
  <si>
    <t>Allocation of cash to O</t>
  </si>
  <si>
    <t>Total of Operating Assets</t>
  </si>
  <si>
    <t>Operating Liabilities</t>
  </si>
  <si>
    <t>Total of Operating Liabilities</t>
  </si>
  <si>
    <t>Net Operatig Assets (NOA)</t>
  </si>
  <si>
    <t>Financial Obligations</t>
  </si>
  <si>
    <t>Total Financial obligations</t>
  </si>
  <si>
    <t>Financial Assets</t>
  </si>
  <si>
    <t>Total Financial Assets</t>
  </si>
  <si>
    <t>Net Financial Obligations (NFO)</t>
  </si>
  <si>
    <t>Net Financial Obligations (NFO) + Equity</t>
  </si>
  <si>
    <t>Operating income</t>
  </si>
  <si>
    <t>-</t>
  </si>
  <si>
    <t>Operating Expense</t>
  </si>
  <si>
    <t>Total operating expense</t>
  </si>
  <si>
    <t>Total operating income</t>
  </si>
  <si>
    <t>Tax Reported</t>
  </si>
  <si>
    <t xml:space="preserve">Tax Expense </t>
  </si>
  <si>
    <t>Tax Benefit</t>
  </si>
  <si>
    <t>Net tax expense</t>
  </si>
  <si>
    <t>Operating CI</t>
  </si>
  <si>
    <t>Total operating CI</t>
  </si>
  <si>
    <t>Comprehensive operating income after Tax (OI)</t>
  </si>
  <si>
    <t>Total Financial Income</t>
  </si>
  <si>
    <t>Net Finance Income</t>
  </si>
  <si>
    <t>Net Financial Expence</t>
  </si>
  <si>
    <t>Total Financial Expense</t>
  </si>
  <si>
    <t>NFE Before Tax</t>
  </si>
  <si>
    <t>Company Tax Rate</t>
  </si>
  <si>
    <t>Financial CI</t>
  </si>
  <si>
    <t>Total Financial CI</t>
  </si>
  <si>
    <t>Net Financial Expence After Tax (NFE)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</si>
</sst>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;[Red]\-&quot;$&quot;#,##0.00"/>
    <numFmt numFmtId="41" formatCode="_-* #,##0_-;\-* #,##0_-;_-* &quot;-&quot;_-;_-@_-"/>
    <numFmt numFmtId="43" formatCode="_-* #,##0.00_-;\-* #,##0.00_-;_-* &quot;-&quot;??_-;_-@_-"/>
    <numFmt numFmtId="164" formatCode="#,##0;\(#,##0\);0"/>
    <numFmt numFmtId="165" formatCode="0.0%"/>
    <numFmt numFmtId="166" formatCode="#,##0.0;\(#,##0.0\);0.0"/>
    <numFmt numFmtId="167" formatCode="#,##0.00;\(#,##0.00\);0.00"/>
    <numFmt numFmtId="169" formatCode="_-* #,##0_-;\-* #,##0_-;_-* &quot;-&quot;??_-;_-@_-"/>
  </numFmts>
  <fonts count="30" x14ac:knownFonts="1">
    <font>
      <sz val="10"/>
      <name val="Arial"/>
    </font>
    <font>
      <sz val="10"/>
      <name val="Arial"/>
      <family val="2"/>
    </font>
    <font>
      <sz val="10"/>
      <name val="Trebuchet MS"/>
      <family val="2"/>
    </font>
    <font>
      <b/>
      <sz val="12"/>
      <name val="Verdana"/>
      <family val="2"/>
    </font>
    <font>
      <b/>
      <sz val="11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10"/>
      <name val="Trebuchet MS"/>
      <family val="2"/>
    </font>
    <font>
      <b/>
      <sz val="10"/>
      <name val="Arial"/>
      <family val="2"/>
    </font>
    <font>
      <b/>
      <sz val="10"/>
      <color indexed="48"/>
      <name val="Trebuchet MS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Trebuchet MS"/>
      <family val="2"/>
    </font>
    <font>
      <b/>
      <sz val="8"/>
      <name val="Verdana"/>
      <family val="2"/>
    </font>
    <font>
      <sz val="10"/>
      <name val="Arial"/>
      <family val="2"/>
    </font>
    <font>
      <sz val="9"/>
      <color indexed="81"/>
      <name val="Tahoma"/>
      <family val="2"/>
    </font>
    <font>
      <i/>
      <sz val="9"/>
      <color indexed="81"/>
      <name val="Tahoma"/>
      <family val="2"/>
    </font>
    <font>
      <b/>
      <sz val="11"/>
      <name val="Calibri"/>
      <family val="2"/>
    </font>
    <font>
      <sz val="11"/>
      <name val="Calibri"/>
      <family val="2"/>
    </font>
    <font>
      <u/>
      <sz val="10"/>
      <name val="Trebuchet MS"/>
      <family val="2"/>
    </font>
    <font>
      <sz val="11"/>
      <color theme="1"/>
      <name val="Calibri"/>
      <family val="2"/>
      <scheme val="minor"/>
    </font>
    <font>
      <i/>
      <sz val="10"/>
      <name val="Trebuchet MS"/>
      <family val="2"/>
    </font>
    <font>
      <sz val="10"/>
      <color theme="1" tint="0.14999847407452621"/>
      <name val="Trebuchet MS"/>
      <family val="2"/>
    </font>
    <font>
      <b/>
      <sz val="10"/>
      <color theme="1" tint="0.14999847407452621"/>
      <name val="Trebuchet MS"/>
      <family val="2"/>
    </font>
    <font>
      <sz val="10"/>
      <color theme="1" tint="0.34998626667073579"/>
      <name val="Trebuchet MS"/>
      <family val="2"/>
    </font>
    <font>
      <b/>
      <i/>
      <u/>
      <sz val="10"/>
      <name val="Trebuchet MS"/>
      <family val="2"/>
    </font>
    <font>
      <b/>
      <u/>
      <sz val="10"/>
      <name val="Trebuchet MS"/>
      <family val="2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44"/>
      </patternFill>
    </fill>
    <fill>
      <patternFill patternType="solid">
        <fgColor indexed="9"/>
        <bgColor indexed="44"/>
      </patternFill>
    </fill>
    <fill>
      <patternFill patternType="solid">
        <fgColor indexed="41"/>
        <bgColor indexed="64"/>
      </patternFill>
    </fill>
    <fill>
      <patternFill patternType="mediumGray">
        <fgColor indexed="44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4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4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4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8" fillId="18" borderId="0" applyNumberFormat="0" applyBorder="0" applyAlignment="0" applyProtection="0"/>
  </cellStyleXfs>
  <cellXfs count="410">
    <xf numFmtId="0" fontId="0" fillId="0" borderId="0" xfId="0"/>
    <xf numFmtId="0" fontId="2" fillId="2" borderId="0" xfId="3" applyFill="1"/>
    <xf numFmtId="0" fontId="2" fillId="2" borderId="0" xfId="3" applyFill="1" applyAlignment="1">
      <alignment horizontal="right"/>
    </xf>
    <xf numFmtId="0" fontId="2" fillId="2" borderId="0" xfId="3" applyFill="1" applyBorder="1"/>
    <xf numFmtId="1" fontId="5" fillId="2" borderId="0" xfId="3" applyNumberFormat="1" applyFont="1" applyFill="1" applyBorder="1" applyAlignment="1">
      <alignment horizontal="right"/>
    </xf>
    <xf numFmtId="0" fontId="7" fillId="3" borderId="0" xfId="3" applyFont="1" applyFill="1" applyBorder="1"/>
    <xf numFmtId="0" fontId="2" fillId="2" borderId="0" xfId="3" applyFont="1" applyFill="1" applyBorder="1"/>
    <xf numFmtId="0" fontId="2" fillId="0" borderId="0" xfId="3" applyAlignment="1">
      <alignment horizontal="right"/>
    </xf>
    <xf numFmtId="0" fontId="2" fillId="0" borderId="0" xfId="3"/>
    <xf numFmtId="0" fontId="7" fillId="2" borderId="0" xfId="3" applyFont="1" applyFill="1" applyBorder="1"/>
    <xf numFmtId="0" fontId="2" fillId="3" borderId="0" xfId="3" applyFont="1" applyFill="1" applyBorder="1"/>
    <xf numFmtId="0" fontId="2" fillId="0" borderId="0" xfId="3" applyFill="1" applyBorder="1"/>
    <xf numFmtId="2" fontId="2" fillId="2" borderId="0" xfId="3" applyNumberFormat="1" applyFill="1" applyBorder="1"/>
    <xf numFmtId="0" fontId="2" fillId="0" borderId="2" xfId="3" applyBorder="1"/>
    <xf numFmtId="0" fontId="2" fillId="0" borderId="0" xfId="3" applyBorder="1" applyAlignment="1">
      <alignment horizontal="right"/>
    </xf>
    <xf numFmtId="0" fontId="2" fillId="0" borderId="0" xfId="3" applyBorder="1"/>
    <xf numFmtId="0" fontId="2" fillId="2" borderId="0" xfId="5" applyFill="1"/>
    <xf numFmtId="0" fontId="2" fillId="2" borderId="0" xfId="5" applyFill="1" applyBorder="1"/>
    <xf numFmtId="1" fontId="5" fillId="2" borderId="0" xfId="5" applyNumberFormat="1" applyFont="1" applyFill="1" applyBorder="1" applyAlignment="1">
      <alignment horizontal="right"/>
    </xf>
    <xf numFmtId="0" fontId="9" fillId="4" borderId="3" xfId="5" applyFont="1" applyFill="1" applyBorder="1"/>
    <xf numFmtId="3" fontId="2" fillId="4" borderId="3" xfId="5" applyNumberFormat="1" applyFill="1" applyBorder="1" applyAlignment="1">
      <alignment horizontal="right"/>
    </xf>
    <xf numFmtId="0" fontId="2" fillId="3" borderId="0" xfId="5" applyFill="1" applyBorder="1"/>
    <xf numFmtId="164" fontId="2" fillId="3" borderId="0" xfId="5" applyNumberFormat="1" applyFill="1" applyBorder="1"/>
    <xf numFmtId="164" fontId="2" fillId="2" borderId="0" xfId="5" applyNumberFormat="1" applyFill="1" applyBorder="1"/>
    <xf numFmtId="0" fontId="2" fillId="2" borderId="0" xfId="5" applyFont="1" applyFill="1" applyBorder="1"/>
    <xf numFmtId="0" fontId="2" fillId="4" borderId="0" xfId="5" applyFill="1" applyBorder="1"/>
    <xf numFmtId="164" fontId="2" fillId="4" borderId="0" xfId="5" applyNumberFormat="1" applyFill="1" applyBorder="1"/>
    <xf numFmtId="0" fontId="1" fillId="2" borderId="0" xfId="7" applyFont="1" applyFill="1" applyBorder="1"/>
    <xf numFmtId="0" fontId="2" fillId="0" borderId="2" xfId="5" applyBorder="1"/>
    <xf numFmtId="0" fontId="2" fillId="0" borderId="0" xfId="5" applyBorder="1"/>
    <xf numFmtId="0" fontId="2" fillId="0" borderId="0" xfId="5" applyFill="1" applyBorder="1"/>
    <xf numFmtId="2" fontId="2" fillId="0" borderId="0" xfId="5" applyNumberFormat="1" applyFill="1" applyBorder="1"/>
    <xf numFmtId="0" fontId="2" fillId="0" borderId="0" xfId="5"/>
    <xf numFmtId="0" fontId="2" fillId="0" borderId="0" xfId="5" applyFill="1"/>
    <xf numFmtId="0" fontId="1" fillId="0" borderId="2" xfId="7" applyFont="1" applyBorder="1"/>
    <xf numFmtId="0" fontId="1" fillId="0" borderId="0" xfId="7" applyFont="1" applyBorder="1"/>
    <xf numFmtId="0" fontId="1" fillId="0" borderId="0" xfId="7" applyFont="1" applyFill="1" applyBorder="1"/>
    <xf numFmtId="0" fontId="2" fillId="2" borderId="0" xfId="6" applyFill="1"/>
    <xf numFmtId="0" fontId="2" fillId="2" borderId="0" xfId="6" applyFill="1" applyAlignment="1">
      <alignment horizontal="right"/>
    </xf>
    <xf numFmtId="0" fontId="2" fillId="0" borderId="0" xfId="6" applyBorder="1" applyAlignment="1">
      <alignment wrapText="1"/>
    </xf>
    <xf numFmtId="0" fontId="2" fillId="2" borderId="0" xfId="6" applyFill="1" applyBorder="1"/>
    <xf numFmtId="1" fontId="5" fillId="2" borderId="0" xfId="6" applyNumberFormat="1" applyFont="1" applyFill="1" applyBorder="1" applyAlignment="1">
      <alignment horizontal="right"/>
    </xf>
    <xf numFmtId="1" fontId="6" fillId="2" borderId="1" xfId="6" applyNumberFormat="1" applyFont="1" applyFill="1" applyBorder="1" applyAlignment="1">
      <alignment horizontal="right"/>
    </xf>
    <xf numFmtId="164" fontId="6" fillId="2" borderId="0" xfId="6" applyNumberFormat="1" applyFont="1" applyFill="1" applyBorder="1" applyAlignment="1">
      <alignment horizontal="right"/>
    </xf>
    <xf numFmtId="164" fontId="2" fillId="3" borderId="0" xfId="6" applyNumberFormat="1" applyFill="1" applyBorder="1" applyAlignment="1">
      <alignment horizontal="right"/>
    </xf>
    <xf numFmtId="164" fontId="2" fillId="3" borderId="0" xfId="6" applyNumberFormat="1" applyFill="1" applyBorder="1"/>
    <xf numFmtId="0" fontId="2" fillId="2" borderId="0" xfId="6" applyFont="1" applyFill="1" applyBorder="1"/>
    <xf numFmtId="164" fontId="2" fillId="2" borderId="0" xfId="6" applyNumberFormat="1" applyFill="1" applyBorder="1" applyAlignment="1">
      <alignment horizontal="right"/>
    </xf>
    <xf numFmtId="164" fontId="2" fillId="2" borderId="0" xfId="6" applyNumberFormat="1" applyFont="1" applyFill="1" applyBorder="1" applyAlignment="1">
      <alignment horizontal="right"/>
    </xf>
    <xf numFmtId="164" fontId="2" fillId="2" borderId="0" xfId="6" applyNumberFormat="1" applyFill="1" applyBorder="1"/>
    <xf numFmtId="164" fontId="2" fillId="4" borderId="0" xfId="6" applyNumberFormat="1" applyFont="1" applyFill="1" applyBorder="1" applyAlignment="1">
      <alignment horizontal="right"/>
    </xf>
    <xf numFmtId="164" fontId="2" fillId="4" borderId="0" xfId="6" applyNumberFormat="1" applyFont="1" applyFill="1" applyBorder="1"/>
    <xf numFmtId="0" fontId="2" fillId="0" borderId="0" xfId="6" applyAlignment="1">
      <alignment horizontal="right"/>
    </xf>
    <xf numFmtId="0" fontId="2" fillId="0" borderId="0" xfId="6"/>
    <xf numFmtId="0" fontId="2" fillId="0" borderId="0" xfId="6" applyBorder="1" applyAlignment="1">
      <alignment horizontal="right"/>
    </xf>
    <xf numFmtId="0" fontId="7" fillId="2" borderId="0" xfId="6" applyFont="1" applyFill="1" applyBorder="1"/>
    <xf numFmtId="164" fontId="7" fillId="2" borderId="0" xfId="6" applyNumberFormat="1" applyFont="1" applyFill="1" applyBorder="1" applyAlignment="1">
      <alignment horizontal="right"/>
    </xf>
    <xf numFmtId="164" fontId="7" fillId="2" borderId="0" xfId="6" applyNumberFormat="1" applyFont="1" applyFill="1" applyBorder="1"/>
    <xf numFmtId="0" fontId="2" fillId="0" borderId="0" xfId="6" applyFill="1" applyBorder="1"/>
    <xf numFmtId="2" fontId="2" fillId="2" borderId="0" xfId="6" applyNumberFormat="1" applyFill="1" applyBorder="1"/>
    <xf numFmtId="0" fontId="7" fillId="3" borderId="0" xfId="6" applyFont="1" applyFill="1" applyBorder="1"/>
    <xf numFmtId="164" fontId="7" fillId="3" borderId="0" xfId="6" applyNumberFormat="1" applyFont="1" applyFill="1" applyBorder="1" applyAlignment="1">
      <alignment horizontal="right"/>
    </xf>
    <xf numFmtId="164" fontId="7" fillId="3" borderId="0" xfId="6" applyNumberFormat="1" applyFont="1" applyFill="1" applyBorder="1"/>
    <xf numFmtId="0" fontId="2" fillId="0" borderId="0" xfId="6" applyBorder="1"/>
    <xf numFmtId="0" fontId="2" fillId="0" borderId="0" xfId="4"/>
    <xf numFmtId="0" fontId="2" fillId="0" borderId="2" xfId="4" applyBorder="1"/>
    <xf numFmtId="0" fontId="2" fillId="2" borderId="0" xfId="4" applyFill="1"/>
    <xf numFmtId="0" fontId="2" fillId="0" borderId="0" xfId="4" applyFill="1" applyBorder="1"/>
    <xf numFmtId="0" fontId="2" fillId="2" borderId="0" xfId="4" applyFill="1" applyBorder="1"/>
    <xf numFmtId="0" fontId="2" fillId="3" borderId="0" xfId="6" applyFont="1" applyFill="1" applyBorder="1"/>
    <xf numFmtId="0" fontId="2" fillId="5" borderId="0" xfId="3" applyFont="1" applyFill="1" applyBorder="1"/>
    <xf numFmtId="164" fontId="2" fillId="3" borderId="0" xfId="6" applyNumberFormat="1" applyFont="1" applyFill="1" applyBorder="1" applyAlignment="1">
      <alignment horizontal="right"/>
    </xf>
    <xf numFmtId="164" fontId="2" fillId="3" borderId="0" xfId="6" applyNumberFormat="1" applyFont="1" applyFill="1" applyBorder="1"/>
    <xf numFmtId="0" fontId="7" fillId="0" borderId="0" xfId="6" applyFont="1"/>
    <xf numFmtId="0" fontId="7" fillId="2" borderId="0" xfId="6" applyFont="1" applyFill="1"/>
    <xf numFmtId="0" fontId="11" fillId="0" borderId="0" xfId="0" applyFont="1"/>
    <xf numFmtId="0" fontId="2" fillId="0" borderId="4" xfId="6" applyBorder="1" applyAlignment="1">
      <alignment wrapText="1"/>
    </xf>
    <xf numFmtId="0" fontId="12" fillId="3" borderId="0" xfId="6" applyFont="1" applyFill="1" applyBorder="1"/>
    <xf numFmtId="0" fontId="12" fillId="2" borderId="0" xfId="6" applyFont="1" applyFill="1" applyBorder="1"/>
    <xf numFmtId="0" fontId="2" fillId="5" borderId="0" xfId="6" applyFont="1" applyFill="1" applyBorder="1"/>
    <xf numFmtId="0" fontId="2" fillId="0" borderId="0" xfId="6" applyBorder="1" applyAlignment="1">
      <alignment horizontal="center" wrapText="1"/>
    </xf>
    <xf numFmtId="0" fontId="2" fillId="0" borderId="0" xfId="6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164" fontId="2" fillId="5" borderId="0" xfId="6" applyNumberFormat="1" applyFont="1" applyFill="1" applyBorder="1" applyAlignment="1">
      <alignment horizontal="right"/>
    </xf>
    <xf numFmtId="0" fontId="2" fillId="2" borderId="0" xfId="6" applyFont="1" applyFill="1"/>
    <xf numFmtId="0" fontId="2" fillId="0" borderId="2" xfId="6" applyFont="1" applyBorder="1" applyAlignment="1">
      <alignment wrapText="1"/>
    </xf>
    <xf numFmtId="0" fontId="2" fillId="0" borderId="2" xfId="6" applyFont="1" applyBorder="1"/>
    <xf numFmtId="0" fontId="2" fillId="0" borderId="0" xfId="6" applyFont="1"/>
    <xf numFmtId="0" fontId="14" fillId="0" borderId="0" xfId="0" applyFont="1"/>
    <xf numFmtId="0" fontId="0" fillId="0" borderId="2" xfId="0" applyBorder="1" applyAlignment="1">
      <alignment horizontal="center"/>
    </xf>
    <xf numFmtId="0" fontId="2" fillId="3" borderId="0" xfId="5" applyFont="1" applyFill="1" applyBorder="1"/>
    <xf numFmtId="164" fontId="2" fillId="3" borderId="0" xfId="5" applyNumberFormat="1" applyFont="1" applyFill="1" applyBorder="1"/>
    <xf numFmtId="10" fontId="2" fillId="3" borderId="0" xfId="8" applyNumberFormat="1" applyFont="1" applyFill="1" applyBorder="1" applyAlignment="1">
      <alignment horizontal="right"/>
    </xf>
    <xf numFmtId="10" fontId="2" fillId="3" borderId="0" xfId="8" applyNumberFormat="1" applyFont="1" applyFill="1" applyBorder="1"/>
    <xf numFmtId="10" fontId="2" fillId="2" borderId="0" xfId="8" applyNumberFormat="1" applyFont="1" applyFill="1"/>
    <xf numFmtId="10" fontId="2" fillId="2" borderId="0" xfId="8" applyNumberFormat="1" applyFont="1" applyFill="1" applyAlignment="1">
      <alignment horizontal="right"/>
    </xf>
    <xf numFmtId="10" fontId="2" fillId="4" borderId="3" xfId="8" applyNumberFormat="1" applyFont="1" applyFill="1" applyBorder="1" applyAlignment="1">
      <alignment horizontal="right"/>
    </xf>
    <xf numFmtId="10" fontId="2" fillId="2" borderId="0" xfId="8" applyNumberFormat="1" applyFont="1" applyFill="1" applyBorder="1"/>
    <xf numFmtId="10" fontId="2" fillId="2" borderId="0" xfId="8" applyNumberFormat="1" applyFont="1" applyFill="1" applyBorder="1" applyAlignment="1">
      <alignment horizontal="right"/>
    </xf>
    <xf numFmtId="10" fontId="5" fillId="2" borderId="0" xfId="8" applyNumberFormat="1" applyFont="1" applyFill="1" applyBorder="1" applyAlignment="1">
      <alignment horizontal="right"/>
    </xf>
    <xf numFmtId="10" fontId="2" fillId="4" borderId="0" xfId="8" applyNumberFormat="1" applyFont="1" applyFill="1" applyBorder="1"/>
    <xf numFmtId="10" fontId="2" fillId="4" borderId="0" xfId="8" applyNumberFormat="1" applyFont="1" applyFill="1" applyBorder="1" applyAlignment="1">
      <alignment horizontal="right"/>
    </xf>
    <xf numFmtId="10" fontId="1" fillId="2" borderId="0" xfId="8" applyNumberFormat="1" applyFont="1" applyFill="1" applyBorder="1"/>
    <xf numFmtId="10" fontId="1" fillId="2" borderId="0" xfId="8" applyNumberFormat="1" applyFont="1" applyFill="1" applyBorder="1" applyAlignment="1">
      <alignment horizontal="right"/>
    </xf>
    <xf numFmtId="10" fontId="2" fillId="0" borderId="0" xfId="8" applyNumberFormat="1" applyFont="1" applyBorder="1"/>
    <xf numFmtId="10" fontId="2" fillId="0" borderId="0" xfId="8" applyNumberFormat="1" applyFont="1"/>
    <xf numFmtId="10" fontId="1" fillId="0" borderId="0" xfId="8" applyNumberFormat="1" applyFont="1" applyBorder="1"/>
    <xf numFmtId="10" fontId="1" fillId="0" borderId="0" xfId="8" applyNumberFormat="1" applyFont="1" applyBorder="1" applyAlignment="1">
      <alignment horizontal="right"/>
    </xf>
    <xf numFmtId="10" fontId="0" fillId="0" borderId="0" xfId="8" applyNumberFormat="1" applyFont="1"/>
    <xf numFmtId="0" fontId="2" fillId="8" borderId="0" xfId="5" applyFont="1" applyFill="1" applyBorder="1"/>
    <xf numFmtId="164" fontId="2" fillId="8" borderId="0" xfId="5" applyNumberFormat="1" applyFill="1" applyBorder="1"/>
    <xf numFmtId="0" fontId="2" fillId="2" borderId="0" xfId="5" applyFont="1" applyFill="1"/>
    <xf numFmtId="0" fontId="2" fillId="0" borderId="0" xfId="0" applyFont="1"/>
    <xf numFmtId="0" fontId="2" fillId="8" borderId="0" xfId="7" applyFont="1" applyFill="1" applyBorder="1"/>
    <xf numFmtId="0" fontId="2" fillId="2" borderId="0" xfId="6" applyFill="1" applyBorder="1" applyAlignment="1">
      <alignment horizontal="center"/>
    </xf>
    <xf numFmtId="1" fontId="6" fillId="2" borderId="0" xfId="6" applyNumberFormat="1" applyFont="1" applyFill="1" applyBorder="1" applyAlignment="1">
      <alignment horizontal="right"/>
    </xf>
    <xf numFmtId="0" fontId="2" fillId="2" borderId="5" xfId="6" applyFill="1" applyBorder="1" applyAlignment="1">
      <alignment horizontal="center"/>
    </xf>
    <xf numFmtId="164" fontId="2" fillId="9" borderId="0" xfId="6" applyNumberFormat="1" applyFill="1" applyBorder="1" applyAlignment="1">
      <alignment horizontal="right"/>
    </xf>
    <xf numFmtId="164" fontId="2" fillId="9" borderId="0" xfId="6" applyNumberFormat="1" applyFill="1" applyBorder="1"/>
    <xf numFmtId="2" fontId="3" fillId="6" borderId="6" xfId="6" applyNumberFormat="1" applyFont="1" applyFill="1" applyBorder="1" applyAlignment="1"/>
    <xf numFmtId="2" fontId="3" fillId="6" borderId="5" xfId="6" applyNumberFormat="1" applyFont="1" applyFill="1" applyBorder="1" applyAlignment="1"/>
    <xf numFmtId="2" fontId="3" fillId="6" borderId="5" xfId="6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10" borderId="0" xfId="6" applyFill="1" applyBorder="1"/>
    <xf numFmtId="1" fontId="6" fillId="10" borderId="0" xfId="6" applyNumberFormat="1" applyFont="1" applyFill="1" applyBorder="1" applyAlignment="1">
      <alignment horizontal="right"/>
    </xf>
    <xf numFmtId="2" fontId="3" fillId="0" borderId="0" xfId="6" applyNumberFormat="1" applyFont="1" applyFill="1" applyBorder="1" applyAlignment="1"/>
    <xf numFmtId="2" fontId="3" fillId="0" borderId="4" xfId="6" applyNumberFormat="1" applyFont="1" applyFill="1" applyBorder="1" applyAlignment="1"/>
    <xf numFmtId="164" fontId="2" fillId="8" borderId="0" xfId="6" applyNumberFormat="1" applyFill="1" applyBorder="1" applyAlignment="1">
      <alignment horizontal="right"/>
    </xf>
    <xf numFmtId="0" fontId="2" fillId="8" borderId="0" xfId="6" applyFill="1" applyAlignment="1">
      <alignment horizontal="right"/>
    </xf>
    <xf numFmtId="164" fontId="2" fillId="8" borderId="0" xfId="6" applyNumberFormat="1" applyFill="1" applyBorder="1"/>
    <xf numFmtId="167" fontId="2" fillId="3" borderId="0" xfId="8" applyNumberFormat="1" applyFont="1" applyFill="1" applyBorder="1"/>
    <xf numFmtId="167" fontId="2" fillId="3" borderId="0" xfId="8" applyNumberFormat="1" applyFont="1" applyFill="1" applyBorder="1" applyAlignment="1">
      <alignment horizontal="right"/>
    </xf>
    <xf numFmtId="165" fontId="2" fillId="2" borderId="0" xfId="8" applyNumberFormat="1" applyFont="1" applyFill="1" applyBorder="1"/>
    <xf numFmtId="165" fontId="2" fillId="2" borderId="0" xfId="8" applyNumberFormat="1" applyFont="1" applyFill="1" applyBorder="1" applyAlignment="1">
      <alignment horizontal="right"/>
    </xf>
    <xf numFmtId="165" fontId="2" fillId="3" borderId="0" xfId="8" applyNumberFormat="1" applyFont="1" applyFill="1" applyBorder="1"/>
    <xf numFmtId="165" fontId="2" fillId="3" borderId="0" xfId="8" applyNumberFormat="1" applyFont="1" applyFill="1" applyBorder="1" applyAlignment="1">
      <alignment horizontal="right"/>
    </xf>
    <xf numFmtId="166" fontId="2" fillId="8" borderId="0" xfId="8" applyNumberFormat="1" applyFont="1" applyFill="1" applyBorder="1"/>
    <xf numFmtId="166" fontId="2" fillId="8" borderId="0" xfId="8" applyNumberFormat="1" applyFont="1" applyFill="1" applyBorder="1" applyAlignment="1">
      <alignment horizontal="right"/>
    </xf>
    <xf numFmtId="167" fontId="2" fillId="2" borderId="0" xfId="8" applyNumberFormat="1" applyFont="1" applyFill="1" applyBorder="1"/>
    <xf numFmtId="167" fontId="2" fillId="2" borderId="0" xfId="8" applyNumberFormat="1" applyFont="1" applyFill="1" applyBorder="1" applyAlignment="1">
      <alignment horizontal="right"/>
    </xf>
    <xf numFmtId="167" fontId="2" fillId="8" borderId="0" xfId="8" applyNumberFormat="1" applyFont="1" applyFill="1" applyBorder="1"/>
    <xf numFmtId="167" fontId="2" fillId="8" borderId="0" xfId="8" applyNumberFormat="1" applyFont="1" applyFill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1" fontId="6" fillId="10" borderId="1" xfId="0" applyNumberFormat="1" applyFont="1" applyFill="1" applyBorder="1" applyAlignment="1">
      <alignment horizontal="right"/>
    </xf>
    <xf numFmtId="0" fontId="0" fillId="0" borderId="0" xfId="0" applyBorder="1"/>
    <xf numFmtId="1" fontId="5" fillId="0" borderId="3" xfId="0" applyNumberFormat="1" applyFont="1" applyBorder="1" applyAlignment="1">
      <alignment horizontal="right"/>
    </xf>
    <xf numFmtId="1" fontId="5" fillId="2" borderId="3" xfId="8" applyNumberFormat="1" applyFont="1" applyFill="1" applyBorder="1" applyAlignment="1">
      <alignment horizontal="right"/>
    </xf>
    <xf numFmtId="0" fontId="18" fillId="0" borderId="0" xfId="0" applyFont="1" applyFill="1" applyBorder="1" applyAlignment="1">
      <alignment vertical="center" wrapText="1"/>
    </xf>
    <xf numFmtId="0" fontId="8" fillId="0" borderId="0" xfId="0" applyFont="1"/>
    <xf numFmtId="0" fontId="17" fillId="0" borderId="0" xfId="0" applyFont="1" applyFill="1" applyBorder="1" applyAlignment="1">
      <alignment vertical="center" wrapText="1"/>
    </xf>
    <xf numFmtId="8" fontId="8" fillId="0" borderId="0" xfId="0" applyNumberFormat="1" applyFont="1"/>
    <xf numFmtId="165" fontId="8" fillId="0" borderId="0" xfId="0" applyNumberFormat="1" applyFont="1"/>
    <xf numFmtId="0" fontId="2" fillId="0" borderId="0" xfId="3" applyBorder="1" applyAlignment="1">
      <alignment wrapText="1"/>
    </xf>
    <xf numFmtId="0" fontId="2" fillId="0" borderId="2" xfId="3" applyBorder="1" applyAlignment="1">
      <alignment wrapText="1"/>
    </xf>
    <xf numFmtId="164" fontId="2" fillId="3" borderId="0" xfId="3" applyNumberFormat="1" applyFont="1" applyFill="1" applyBorder="1" applyAlignment="1">
      <alignment horizontal="right"/>
    </xf>
    <xf numFmtId="164" fontId="2" fillId="2" borderId="0" xfId="3" applyNumberFormat="1" applyFont="1" applyFill="1" applyBorder="1" applyAlignment="1">
      <alignment horizontal="right"/>
    </xf>
    <xf numFmtId="0" fontId="2" fillId="9" borderId="0" xfId="3" applyFont="1" applyFill="1" applyBorder="1"/>
    <xf numFmtId="164" fontId="2" fillId="9" borderId="0" xfId="3" applyNumberFormat="1" applyFont="1" applyFill="1" applyBorder="1" applyAlignment="1">
      <alignment horizontal="right"/>
    </xf>
    <xf numFmtId="164" fontId="2" fillId="2" borderId="0" xfId="3" applyNumberFormat="1" applyFill="1"/>
    <xf numFmtId="0" fontId="2" fillId="11" borderId="0" xfId="3" applyFont="1" applyFill="1" applyBorder="1"/>
    <xf numFmtId="164" fontId="2" fillId="11" borderId="0" xfId="3" applyNumberFormat="1" applyFont="1" applyFill="1" applyBorder="1" applyAlignment="1">
      <alignment horizontal="right"/>
    </xf>
    <xf numFmtId="0" fontId="12" fillId="3" borderId="0" xfId="3" applyFont="1" applyFill="1" applyBorder="1"/>
    <xf numFmtId="0" fontId="7" fillId="2" borderId="5" xfId="3" applyFont="1" applyFill="1" applyBorder="1"/>
    <xf numFmtId="0" fontId="2" fillId="3" borderId="5" xfId="3" applyFont="1" applyFill="1" applyBorder="1"/>
    <xf numFmtId="164" fontId="7" fillId="2" borderId="5" xfId="3" applyNumberFormat="1" applyFont="1" applyFill="1" applyBorder="1" applyAlignment="1">
      <alignment horizontal="right"/>
    </xf>
    <xf numFmtId="164" fontId="7" fillId="3" borderId="5" xfId="3" applyNumberFormat="1" applyFont="1" applyFill="1" applyBorder="1" applyAlignment="1">
      <alignment horizontal="right"/>
    </xf>
    <xf numFmtId="0" fontId="12" fillId="2" borderId="0" xfId="3" applyFont="1" applyFill="1" applyBorder="1"/>
    <xf numFmtId="0" fontId="21" fillId="2" borderId="0" xfId="3" applyFont="1" applyFill="1" applyBorder="1"/>
    <xf numFmtId="164" fontId="7" fillId="3" borderId="8" xfId="3" applyNumberFormat="1" applyFont="1" applyFill="1" applyBorder="1" applyAlignment="1">
      <alignment horizontal="right"/>
    </xf>
    <xf numFmtId="0" fontId="2" fillId="10" borderId="0" xfId="3" applyFont="1" applyFill="1" applyBorder="1"/>
    <xf numFmtId="164" fontId="12" fillId="3" borderId="5" xfId="3" applyNumberFormat="1" applyFont="1" applyFill="1" applyBorder="1" applyAlignment="1">
      <alignment horizontal="right"/>
    </xf>
    <xf numFmtId="164" fontId="12" fillId="2" borderId="5" xfId="3" applyNumberFormat="1" applyFont="1" applyFill="1" applyBorder="1" applyAlignment="1">
      <alignment horizontal="right"/>
    </xf>
    <xf numFmtId="164" fontId="12" fillId="3" borderId="8" xfId="3" applyNumberFormat="1" applyFont="1" applyFill="1" applyBorder="1" applyAlignment="1">
      <alignment horizontal="right"/>
    </xf>
    <xf numFmtId="0" fontId="12" fillId="3" borderId="0" xfId="3" applyFont="1" applyFill="1" applyBorder="1" applyAlignment="1">
      <alignment horizontal="left"/>
    </xf>
    <xf numFmtId="164" fontId="12" fillId="2" borderId="0" xfId="3" applyNumberFormat="1" applyFont="1" applyFill="1" applyBorder="1" applyAlignment="1">
      <alignment horizontal="left" wrapText="1"/>
    </xf>
    <xf numFmtId="0" fontId="2" fillId="0" borderId="0" xfId="3" applyFill="1"/>
    <xf numFmtId="0" fontId="3" fillId="7" borderId="5" xfId="3" applyFont="1" applyFill="1" applyBorder="1" applyAlignment="1"/>
    <xf numFmtId="0" fontId="22" fillId="2" borderId="0" xfId="3" applyFont="1" applyFill="1" applyBorder="1"/>
    <xf numFmtId="0" fontId="23" fillId="2" borderId="0" xfId="3" applyFont="1" applyFill="1" applyBorder="1"/>
    <xf numFmtId="164" fontId="22" fillId="2" borderId="0" xfId="3" applyNumberFormat="1" applyFont="1" applyFill="1" applyBorder="1" applyAlignment="1">
      <alignment horizontal="right"/>
    </xf>
    <xf numFmtId="0" fontId="22" fillId="3" borderId="0" xfId="3" applyFont="1" applyFill="1" applyBorder="1"/>
    <xf numFmtId="0" fontId="23" fillId="3" borderId="0" xfId="3" applyFont="1" applyFill="1" applyBorder="1"/>
    <xf numFmtId="164" fontId="22" fillId="3" borderId="0" xfId="3" applyNumberFormat="1" applyFont="1" applyFill="1" applyBorder="1" applyAlignment="1">
      <alignment horizontal="right"/>
    </xf>
    <xf numFmtId="0" fontId="22" fillId="10" borderId="0" xfId="3" applyFont="1" applyFill="1" applyBorder="1"/>
    <xf numFmtId="164" fontId="22" fillId="10" borderId="0" xfId="3" applyNumberFormat="1" applyFont="1" applyFill="1" applyBorder="1" applyAlignment="1">
      <alignment horizontal="right"/>
    </xf>
    <xf numFmtId="1" fontId="5" fillId="2" borderId="1" xfId="3" applyNumberFormat="1" applyFont="1" applyFill="1" applyBorder="1" applyAlignment="1">
      <alignment horizontal="right"/>
    </xf>
    <xf numFmtId="0" fontId="2" fillId="13" borderId="0" xfId="3" applyFont="1" applyFill="1" applyBorder="1"/>
    <xf numFmtId="164" fontId="2" fillId="13" borderId="0" xfId="3" applyNumberFormat="1" applyFont="1" applyFill="1" applyBorder="1" applyAlignment="1">
      <alignment horizontal="right"/>
    </xf>
    <xf numFmtId="0" fontId="2" fillId="14" borderId="0" xfId="3" applyFont="1" applyFill="1" applyBorder="1"/>
    <xf numFmtId="164" fontId="2" fillId="14" borderId="0" xfId="3" applyNumberFormat="1" applyFont="1" applyFill="1" applyBorder="1" applyAlignment="1">
      <alignment horizontal="right"/>
    </xf>
    <xf numFmtId="0" fontId="2" fillId="15" borderId="0" xfId="3" applyFont="1" applyFill="1" applyBorder="1"/>
    <xf numFmtId="164" fontId="2" fillId="15" borderId="0" xfId="3" applyNumberFormat="1" applyFont="1" applyFill="1" applyBorder="1" applyAlignment="1">
      <alignment horizontal="right"/>
    </xf>
    <xf numFmtId="0" fontId="2" fillId="16" borderId="0" xfId="3" applyFont="1" applyFill="1" applyBorder="1"/>
    <xf numFmtId="164" fontId="2" fillId="16" borderId="0" xfId="3" applyNumberFormat="1" applyFont="1" applyFill="1" applyBorder="1" applyAlignment="1">
      <alignment horizontal="right"/>
    </xf>
    <xf numFmtId="0" fontId="19" fillId="16" borderId="0" xfId="3" applyFont="1" applyFill="1" applyBorder="1"/>
    <xf numFmtId="164" fontId="19" fillId="16" borderId="0" xfId="3" applyNumberFormat="1" applyFont="1" applyFill="1" applyBorder="1" applyAlignment="1">
      <alignment horizontal="right"/>
    </xf>
    <xf numFmtId="164" fontId="2" fillId="15" borderId="0" xfId="3" applyNumberFormat="1" applyFont="1" applyFill="1" applyBorder="1" applyAlignment="1">
      <alignment horizontal="left" wrapText="1"/>
    </xf>
    <xf numFmtId="0" fontId="3" fillId="7" borderId="6" xfId="3" applyFont="1" applyFill="1" applyBorder="1" applyAlignment="1"/>
    <xf numFmtId="0" fontId="3" fillId="7" borderId="9" xfId="3" applyFont="1" applyFill="1" applyBorder="1" applyAlignment="1"/>
    <xf numFmtId="0" fontId="2" fillId="2" borderId="2" xfId="3" applyFont="1" applyFill="1" applyBorder="1"/>
    <xf numFmtId="1" fontId="5" fillId="2" borderId="4" xfId="3" applyNumberFormat="1" applyFont="1" applyFill="1" applyBorder="1" applyAlignment="1">
      <alignment horizontal="right"/>
    </xf>
    <xf numFmtId="1" fontId="5" fillId="2" borderId="12" xfId="3" applyNumberFormat="1" applyFont="1" applyFill="1" applyBorder="1" applyAlignment="1">
      <alignment horizontal="right"/>
    </xf>
    <xf numFmtId="0" fontId="7" fillId="2" borderId="2" xfId="3" applyFont="1" applyFill="1" applyBorder="1"/>
    <xf numFmtId="164" fontId="24" fillId="3" borderId="2" xfId="3" applyNumberFormat="1" applyFont="1" applyFill="1" applyBorder="1" applyAlignment="1">
      <alignment horizontal="left"/>
    </xf>
    <xf numFmtId="164" fontId="2" fillId="3" borderId="4" xfId="3" applyNumberFormat="1" applyFont="1" applyFill="1" applyBorder="1" applyAlignment="1">
      <alignment horizontal="right"/>
    </xf>
    <xf numFmtId="0" fontId="24" fillId="2" borderId="2" xfId="3" applyFont="1" applyFill="1" applyBorder="1"/>
    <xf numFmtId="164" fontId="2" fillId="2" borderId="4" xfId="3" applyNumberFormat="1" applyFont="1" applyFill="1" applyBorder="1" applyAlignment="1">
      <alignment horizontal="right"/>
    </xf>
    <xf numFmtId="0" fontId="24" fillId="3" borderId="2" xfId="3" applyFont="1" applyFill="1" applyBorder="1"/>
    <xf numFmtId="0" fontId="12" fillId="3" borderId="2" xfId="3" applyFont="1" applyFill="1" applyBorder="1"/>
    <xf numFmtId="0" fontId="7" fillId="3" borderId="2" xfId="3" applyFont="1" applyFill="1" applyBorder="1"/>
    <xf numFmtId="0" fontId="24" fillId="9" borderId="2" xfId="3" applyFont="1" applyFill="1" applyBorder="1"/>
    <xf numFmtId="164" fontId="2" fillId="9" borderId="4" xfId="3" applyNumberFormat="1" applyFont="1" applyFill="1" applyBorder="1" applyAlignment="1">
      <alignment horizontal="right"/>
    </xf>
    <xf numFmtId="0" fontId="24" fillId="11" borderId="2" xfId="3" applyFont="1" applyFill="1" applyBorder="1"/>
    <xf numFmtId="164" fontId="2" fillId="11" borderId="4" xfId="3" applyNumberFormat="1" applyFont="1" applyFill="1" applyBorder="1" applyAlignment="1">
      <alignment horizontal="right"/>
    </xf>
    <xf numFmtId="164" fontId="2" fillId="3" borderId="2" xfId="3" applyNumberFormat="1" applyFont="1" applyFill="1" applyBorder="1" applyAlignment="1">
      <alignment horizontal="right"/>
    </xf>
    <xf numFmtId="0" fontId="7" fillId="14" borderId="2" xfId="3" applyFont="1" applyFill="1" applyBorder="1"/>
    <xf numFmtId="164" fontId="2" fillId="14" borderId="4" xfId="3" applyNumberFormat="1" applyFont="1" applyFill="1" applyBorder="1" applyAlignment="1">
      <alignment horizontal="right"/>
    </xf>
    <xf numFmtId="0" fontId="7" fillId="13" borderId="2" xfId="3" applyFont="1" applyFill="1" applyBorder="1"/>
    <xf numFmtId="164" fontId="2" fillId="13" borderId="4" xfId="3" applyNumberFormat="1" applyFont="1" applyFill="1" applyBorder="1" applyAlignment="1">
      <alignment horizontal="right"/>
    </xf>
    <xf numFmtId="0" fontId="7" fillId="15" borderId="2" xfId="3" applyFont="1" applyFill="1" applyBorder="1"/>
    <xf numFmtId="164" fontId="2" fillId="15" borderId="4" xfId="3" applyNumberFormat="1" applyFont="1" applyFill="1" applyBorder="1" applyAlignment="1">
      <alignment horizontal="right"/>
    </xf>
    <xf numFmtId="0" fontId="7" fillId="16" borderId="2" xfId="3" applyFont="1" applyFill="1" applyBorder="1"/>
    <xf numFmtId="164" fontId="2" fillId="16" borderId="4" xfId="3" applyNumberFormat="1" applyFont="1" applyFill="1" applyBorder="1" applyAlignment="1">
      <alignment horizontal="right"/>
    </xf>
    <xf numFmtId="164" fontId="19" fillId="16" borderId="4" xfId="3" applyNumberFormat="1" applyFont="1" applyFill="1" applyBorder="1" applyAlignment="1">
      <alignment horizontal="right"/>
    </xf>
    <xf numFmtId="164" fontId="7" fillId="3" borderId="9" xfId="3" applyNumberFormat="1" applyFont="1" applyFill="1" applyBorder="1" applyAlignment="1">
      <alignment horizontal="right"/>
    </xf>
    <xf numFmtId="0" fontId="7" fillId="14" borderId="2" xfId="0" applyFont="1" applyFill="1" applyBorder="1"/>
    <xf numFmtId="0" fontId="12" fillId="2" borderId="2" xfId="3" applyFont="1" applyFill="1" applyBorder="1"/>
    <xf numFmtId="164" fontId="7" fillId="2" borderId="9" xfId="3" applyNumberFormat="1" applyFont="1" applyFill="1" applyBorder="1" applyAlignment="1">
      <alignment horizontal="right"/>
    </xf>
    <xf numFmtId="164" fontId="7" fillId="3" borderId="13" xfId="3" applyNumberFormat="1" applyFont="1" applyFill="1" applyBorder="1" applyAlignment="1">
      <alignment horizontal="right"/>
    </xf>
    <xf numFmtId="164" fontId="22" fillId="2" borderId="4" xfId="3" applyNumberFormat="1" applyFont="1" applyFill="1" applyBorder="1" applyAlignment="1">
      <alignment horizontal="right"/>
    </xf>
    <xf numFmtId="164" fontId="22" fillId="3" borderId="4" xfId="3" applyNumberFormat="1" applyFont="1" applyFill="1" applyBorder="1" applyAlignment="1">
      <alignment horizontal="right"/>
    </xf>
    <xf numFmtId="0" fontId="24" fillId="2" borderId="2" xfId="3" applyFont="1" applyFill="1" applyBorder="1" applyAlignment="1">
      <alignment wrapText="1"/>
    </xf>
    <xf numFmtId="0" fontId="24" fillId="10" borderId="2" xfId="3" applyFont="1" applyFill="1" applyBorder="1"/>
    <xf numFmtId="164" fontId="22" fillId="10" borderId="4" xfId="3" applyNumberFormat="1" applyFont="1" applyFill="1" applyBorder="1" applyAlignment="1">
      <alignment horizontal="right"/>
    </xf>
    <xf numFmtId="0" fontId="22" fillId="3" borderId="4" xfId="3" applyFont="1" applyFill="1" applyBorder="1"/>
    <xf numFmtId="0" fontId="12" fillId="10" borderId="2" xfId="3" applyFont="1" applyFill="1" applyBorder="1"/>
    <xf numFmtId="0" fontId="7" fillId="2" borderId="2" xfId="3" applyFont="1" applyFill="1" applyBorder="1" applyAlignment="1">
      <alignment horizontal="left"/>
    </xf>
    <xf numFmtId="164" fontId="12" fillId="2" borderId="9" xfId="3" applyNumberFormat="1" applyFont="1" applyFill="1" applyBorder="1" applyAlignment="1">
      <alignment horizontal="right"/>
    </xf>
    <xf numFmtId="0" fontId="7" fillId="16" borderId="2" xfId="3" applyFont="1" applyFill="1" applyBorder="1" applyAlignment="1">
      <alignment horizontal="left"/>
    </xf>
    <xf numFmtId="0" fontId="7" fillId="3" borderId="2" xfId="3" applyFont="1" applyFill="1" applyBorder="1" applyAlignment="1">
      <alignment horizontal="left"/>
    </xf>
    <xf numFmtId="164" fontId="12" fillId="3" borderId="13" xfId="3" applyNumberFormat="1" applyFont="1" applyFill="1" applyBorder="1" applyAlignment="1">
      <alignment horizontal="right"/>
    </xf>
    <xf numFmtId="164" fontId="12" fillId="3" borderId="9" xfId="3" applyNumberFormat="1" applyFont="1" applyFill="1" applyBorder="1" applyAlignment="1">
      <alignment horizontal="right"/>
    </xf>
    <xf numFmtId="164" fontId="7" fillId="15" borderId="2" xfId="3" applyNumberFormat="1" applyFont="1" applyFill="1" applyBorder="1" applyAlignment="1">
      <alignment horizontal="left" wrapText="1"/>
    </xf>
    <xf numFmtId="164" fontId="7" fillId="2" borderId="2" xfId="3" applyNumberFormat="1" applyFont="1" applyFill="1" applyBorder="1" applyAlignment="1">
      <alignment horizontal="left" wrapText="1"/>
    </xf>
    <xf numFmtId="2" fontId="3" fillId="6" borderId="8" xfId="3" applyNumberFormat="1" applyFont="1" applyFill="1" applyBorder="1" applyAlignment="1"/>
    <xf numFmtId="2" fontId="3" fillId="6" borderId="13" xfId="3" applyNumberFormat="1" applyFont="1" applyFill="1" applyBorder="1" applyAlignment="1"/>
    <xf numFmtId="2" fontId="3" fillId="6" borderId="14" xfId="3" applyNumberFormat="1" applyFont="1" applyFill="1" applyBorder="1" applyAlignment="1"/>
    <xf numFmtId="1" fontId="5" fillId="2" borderId="5" xfId="3" applyNumberFormat="1" applyFont="1" applyFill="1" applyBorder="1" applyAlignment="1">
      <alignment horizontal="right"/>
    </xf>
    <xf numFmtId="1" fontId="5" fillId="2" borderId="9" xfId="3" applyNumberFormat="1" applyFont="1" applyFill="1" applyBorder="1" applyAlignment="1">
      <alignment horizontal="right"/>
    </xf>
    <xf numFmtId="164" fontId="7" fillId="2" borderId="8" xfId="3" applyNumberFormat="1" applyFont="1" applyFill="1" applyBorder="1" applyAlignment="1">
      <alignment horizontal="right"/>
    </xf>
    <xf numFmtId="164" fontId="7" fillId="2" borderId="13" xfId="3" applyNumberFormat="1" applyFont="1" applyFill="1" applyBorder="1" applyAlignment="1">
      <alignment horizontal="right"/>
    </xf>
    <xf numFmtId="164" fontId="7" fillId="2" borderId="3" xfId="3" applyNumberFormat="1" applyFont="1" applyFill="1" applyBorder="1" applyAlignment="1">
      <alignment horizontal="right"/>
    </xf>
    <xf numFmtId="164" fontId="7" fillId="2" borderId="15" xfId="3" applyNumberFormat="1" applyFont="1" applyFill="1" applyBorder="1" applyAlignment="1">
      <alignment horizontal="right"/>
    </xf>
    <xf numFmtId="164" fontId="7" fillId="10" borderId="8" xfId="3" applyNumberFormat="1" applyFont="1" applyFill="1" applyBorder="1" applyAlignment="1">
      <alignment horizontal="right"/>
    </xf>
    <xf numFmtId="164" fontId="7" fillId="10" borderId="13" xfId="3" applyNumberFormat="1" applyFont="1" applyFill="1" applyBorder="1" applyAlignment="1">
      <alignment horizontal="right"/>
    </xf>
    <xf numFmtId="164" fontId="2" fillId="15" borderId="0" xfId="3" applyNumberFormat="1" applyFont="1" applyFill="1" applyBorder="1" applyAlignment="1">
      <alignment horizontal="right" wrapText="1"/>
    </xf>
    <xf numFmtId="164" fontId="2" fillId="15" borderId="4" xfId="3" applyNumberFormat="1" applyFont="1" applyFill="1" applyBorder="1" applyAlignment="1">
      <alignment horizontal="right" wrapText="1"/>
    </xf>
    <xf numFmtId="0" fontId="12" fillId="3" borderId="8" xfId="3" applyFont="1" applyFill="1" applyBorder="1" applyAlignment="1">
      <alignment horizontal="right"/>
    </xf>
    <xf numFmtId="0" fontId="12" fillId="3" borderId="13" xfId="3" applyFont="1" applyFill="1" applyBorder="1" applyAlignment="1">
      <alignment horizontal="right"/>
    </xf>
    <xf numFmtId="164" fontId="12" fillId="2" borderId="5" xfId="3" applyNumberFormat="1" applyFont="1" applyFill="1" applyBorder="1" applyAlignment="1">
      <alignment horizontal="right" wrapText="1"/>
    </xf>
    <xf numFmtId="164" fontId="12" fillId="2" borderId="9" xfId="3" applyNumberFormat="1" applyFont="1" applyFill="1" applyBorder="1" applyAlignment="1">
      <alignment horizontal="right" wrapText="1"/>
    </xf>
    <xf numFmtId="0" fontId="25" fillId="3" borderId="0" xfId="3" applyFont="1" applyFill="1" applyBorder="1"/>
    <xf numFmtId="166" fontId="6" fillId="2" borderId="0" xfId="6" applyNumberFormat="1" applyFont="1" applyFill="1" applyBorder="1" applyAlignment="1">
      <alignment horizontal="center"/>
    </xf>
    <xf numFmtId="0" fontId="26" fillId="2" borderId="0" xfId="3" applyFont="1" applyFill="1" applyBorder="1"/>
    <xf numFmtId="0" fontId="26" fillId="3" borderId="0" xfId="3" applyFont="1" applyFill="1" applyBorder="1"/>
    <xf numFmtId="0" fontId="7" fillId="0" borderId="0" xfId="6" applyFont="1" applyAlignment="1">
      <alignment horizontal="right"/>
    </xf>
    <xf numFmtId="41" fontId="2" fillId="0" borderId="0" xfId="6" applyNumberFormat="1" applyBorder="1" applyAlignment="1">
      <alignment horizontal="center"/>
    </xf>
    <xf numFmtId="165" fontId="2" fillId="0" borderId="0" xfId="8" applyNumberFormat="1" applyFont="1" applyBorder="1" applyAlignment="1">
      <alignment horizontal="center"/>
    </xf>
    <xf numFmtId="169" fontId="2" fillId="0" borderId="0" xfId="6" applyNumberFormat="1" applyBorder="1" applyAlignment="1">
      <alignment horizontal="center"/>
    </xf>
    <xf numFmtId="169" fontId="2" fillId="17" borderId="8" xfId="6" applyNumberFormat="1" applyFill="1" applyBorder="1" applyAlignment="1">
      <alignment horizontal="center"/>
    </xf>
    <xf numFmtId="41" fontId="2" fillId="17" borderId="0" xfId="6" applyNumberFormat="1" applyFill="1" applyBorder="1" applyAlignment="1">
      <alignment horizontal="center"/>
    </xf>
    <xf numFmtId="0" fontId="26" fillId="0" borderId="2" xfId="6" applyFont="1" applyBorder="1"/>
    <xf numFmtId="0" fontId="19" fillId="0" borderId="0" xfId="6" applyFont="1" applyBorder="1" applyAlignment="1">
      <alignment horizontal="right"/>
    </xf>
    <xf numFmtId="0" fontId="19" fillId="0" borderId="0" xfId="6" applyFont="1" applyBorder="1"/>
    <xf numFmtId="1" fontId="26" fillId="0" borderId="0" xfId="6" applyNumberFormat="1" applyFont="1" applyBorder="1" applyAlignment="1">
      <alignment horizontal="center"/>
    </xf>
    <xf numFmtId="0" fontId="26" fillId="2" borderId="0" xfId="6" applyFont="1" applyFill="1" applyBorder="1"/>
    <xf numFmtId="164" fontId="2" fillId="2" borderId="0" xfId="6" applyNumberFormat="1" applyFont="1" applyFill="1" applyBorder="1"/>
    <xf numFmtId="164" fontId="2" fillId="5" borderId="0" xfId="6" applyNumberFormat="1" applyFont="1" applyFill="1" applyBorder="1"/>
    <xf numFmtId="0" fontId="2" fillId="0" borderId="0" xfId="6" applyFont="1" applyBorder="1" applyAlignment="1">
      <alignment horizontal="right"/>
    </xf>
    <xf numFmtId="164" fontId="12" fillId="3" borderId="0" xfId="6" applyNumberFormat="1" applyFont="1" applyFill="1" applyBorder="1" applyAlignment="1">
      <alignment horizontal="right"/>
    </xf>
    <xf numFmtId="164" fontId="12" fillId="3" borderId="0" xfId="6" applyNumberFormat="1" applyFont="1" applyFill="1" applyBorder="1"/>
    <xf numFmtId="0" fontId="25" fillId="9" borderId="0" xfId="6" applyFont="1" applyFill="1" applyBorder="1"/>
    <xf numFmtId="164" fontId="12" fillId="2" borderId="0" xfId="6" applyNumberFormat="1" applyFont="1" applyFill="1" applyBorder="1" applyAlignment="1">
      <alignment horizontal="right"/>
    </xf>
    <xf numFmtId="0" fontId="12" fillId="0" borderId="0" xfId="6" applyFont="1" applyBorder="1" applyAlignment="1">
      <alignment horizontal="right"/>
    </xf>
    <xf numFmtId="164" fontId="12" fillId="2" borderId="0" xfId="6" applyNumberFormat="1" applyFont="1" applyFill="1" applyBorder="1"/>
    <xf numFmtId="2" fontId="3" fillId="6" borderId="2" xfId="3" applyNumberFormat="1" applyFont="1" applyFill="1" applyBorder="1" applyAlignment="1"/>
    <xf numFmtId="0" fontId="2" fillId="0" borderId="0" xfId="3" applyBorder="1" applyAlignment="1"/>
    <xf numFmtId="2" fontId="3" fillId="6" borderId="0" xfId="3" applyNumberFormat="1" applyFont="1" applyFill="1" applyBorder="1" applyAlignment="1"/>
    <xf numFmtId="0" fontId="2" fillId="0" borderId="2" xfId="3" applyBorder="1" applyAlignment="1">
      <alignment vertical="top" wrapText="1"/>
    </xf>
    <xf numFmtId="0" fontId="2" fillId="0" borderId="2" xfId="3" applyBorder="1" applyAlignment="1"/>
    <xf numFmtId="0" fontId="2" fillId="2" borderId="2" xfId="3" applyFill="1" applyBorder="1" applyAlignment="1">
      <alignment vertical="top" wrapText="1"/>
    </xf>
    <xf numFmtId="0" fontId="2" fillId="2" borderId="0" xfId="3" applyFill="1" applyBorder="1" applyAlignment="1">
      <alignment vertical="top" wrapText="1"/>
    </xf>
    <xf numFmtId="0" fontId="3" fillId="7" borderId="2" xfId="3" applyFont="1" applyFill="1" applyBorder="1" applyAlignment="1"/>
    <xf numFmtId="0" fontId="3" fillId="7" borderId="0" xfId="3" applyFont="1" applyFill="1" applyBorder="1" applyAlignment="1"/>
    <xf numFmtId="0" fontId="2" fillId="0" borderId="4" xfId="3" applyBorder="1" applyAlignment="1"/>
    <xf numFmtId="0" fontId="4" fillId="7" borderId="10" xfId="3" applyFont="1" applyFill="1" applyBorder="1" applyAlignment="1"/>
    <xf numFmtId="0" fontId="4" fillId="7" borderId="7" xfId="3" applyFont="1" applyFill="1" applyBorder="1" applyAlignment="1"/>
    <xf numFmtId="0" fontId="2" fillId="0" borderId="7" xfId="3" applyBorder="1" applyAlignment="1"/>
    <xf numFmtId="0" fontId="2" fillId="0" borderId="11" xfId="3" applyBorder="1" applyAlignment="1"/>
    <xf numFmtId="0" fontId="4" fillId="7" borderId="11" xfId="3" applyFont="1" applyFill="1" applyBorder="1" applyAlignment="1"/>
    <xf numFmtId="0" fontId="3" fillId="7" borderId="4" xfId="3" applyFont="1" applyFill="1" applyBorder="1" applyAlignment="1"/>
    <xf numFmtId="0" fontId="3" fillId="7" borderId="5" xfId="6" applyFont="1" applyFill="1" applyBorder="1" applyAlignment="1"/>
    <xf numFmtId="0" fontId="2" fillId="0" borderId="2" xfId="6" applyBorder="1" applyAlignment="1">
      <alignment vertical="top" wrapText="1"/>
    </xf>
    <xf numFmtId="0" fontId="2" fillId="0" borderId="0" xfId="6" applyBorder="1" applyAlignment="1"/>
    <xf numFmtId="0" fontId="2" fillId="0" borderId="2" xfId="6" applyBorder="1" applyAlignment="1"/>
    <xf numFmtId="0" fontId="3" fillId="7" borderId="0" xfId="6" applyFont="1" applyFill="1" applyBorder="1" applyAlignment="1"/>
    <xf numFmtId="0" fontId="4" fillId="7" borderId="3" xfId="6" applyFont="1" applyFill="1" applyBorder="1" applyAlignment="1"/>
    <xf numFmtId="2" fontId="3" fillId="6" borderId="2" xfId="6" applyNumberFormat="1" applyFont="1" applyFill="1" applyBorder="1" applyAlignment="1"/>
    <xf numFmtId="0" fontId="2" fillId="0" borderId="5" xfId="6" applyBorder="1" applyAlignment="1"/>
    <xf numFmtId="0" fontId="2" fillId="0" borderId="3" xfId="6" applyBorder="1" applyAlignment="1"/>
    <xf numFmtId="0" fontId="2" fillId="2" borderId="2" xfId="6" applyFill="1" applyBorder="1" applyAlignment="1">
      <alignment vertical="top" wrapText="1"/>
    </xf>
    <xf numFmtId="0" fontId="2" fillId="0" borderId="0" xfId="6" applyBorder="1" applyAlignment="1">
      <alignment wrapText="1"/>
    </xf>
    <xf numFmtId="0" fontId="2" fillId="0" borderId="2" xfId="6" applyBorder="1" applyAlignment="1">
      <alignment wrapText="1"/>
    </xf>
    <xf numFmtId="2" fontId="3" fillId="6" borderId="2" xfId="5" applyNumberFormat="1" applyFont="1" applyFill="1" applyBorder="1" applyAlignment="1"/>
    <xf numFmtId="0" fontId="2" fillId="0" borderId="0" xfId="5" applyBorder="1" applyAlignment="1"/>
    <xf numFmtId="0" fontId="2" fillId="0" borderId="2" xfId="5" applyBorder="1" applyAlignment="1">
      <alignment vertical="top" wrapText="1"/>
    </xf>
    <xf numFmtId="0" fontId="2" fillId="0" borderId="2" xfId="5" applyBorder="1" applyAlignment="1"/>
    <xf numFmtId="2" fontId="3" fillId="6" borderId="2" xfId="5" applyNumberFormat="1" applyFont="1" applyFill="1" applyBorder="1" applyAlignment="1">
      <alignment wrapText="1"/>
    </xf>
    <xf numFmtId="0" fontId="2" fillId="0" borderId="0" xfId="5" applyBorder="1" applyAlignment="1">
      <alignment wrapText="1"/>
    </xf>
    <xf numFmtId="0" fontId="2" fillId="0" borderId="4" xfId="5" applyBorder="1" applyAlignment="1">
      <alignment wrapText="1"/>
    </xf>
    <xf numFmtId="0" fontId="2" fillId="0" borderId="2" xfId="5" applyBorder="1" applyAlignment="1">
      <alignment wrapText="1"/>
    </xf>
    <xf numFmtId="0" fontId="3" fillId="7" borderId="5" xfId="5" applyFont="1" applyFill="1" applyBorder="1" applyAlignment="1"/>
    <xf numFmtId="0" fontId="5" fillId="7" borderId="5" xfId="5" applyFont="1" applyFill="1" applyBorder="1" applyAlignment="1"/>
    <xf numFmtId="0" fontId="3" fillId="7" borderId="0" xfId="5" applyFont="1" applyFill="1" applyBorder="1" applyAlignment="1"/>
    <xf numFmtId="0" fontId="5" fillId="7" borderId="0" xfId="5" applyFont="1" applyFill="1" applyBorder="1" applyAlignment="1"/>
    <xf numFmtId="0" fontId="4" fillId="7" borderId="7" xfId="5" applyFont="1" applyFill="1" applyBorder="1" applyAlignment="1"/>
    <xf numFmtId="0" fontId="5" fillId="7" borderId="7" xfId="5" applyFont="1" applyFill="1" applyBorder="1" applyAlignment="1"/>
    <xf numFmtId="0" fontId="2" fillId="2" borderId="2" xfId="5" applyFill="1" applyBorder="1" applyAlignment="1">
      <alignment vertical="top" wrapText="1"/>
    </xf>
    <xf numFmtId="2" fontId="3" fillId="6" borderId="2" xfId="4" applyNumberFormat="1" applyFont="1" applyFill="1" applyBorder="1" applyAlignment="1"/>
    <xf numFmtId="0" fontId="2" fillId="0" borderId="0" xfId="4" applyBorder="1" applyAlignment="1"/>
    <xf numFmtId="0" fontId="2" fillId="0" borderId="2" xfId="4" applyBorder="1" applyAlignment="1">
      <alignment vertical="top" wrapText="1"/>
    </xf>
    <xf numFmtId="0" fontId="2" fillId="0" borderId="2" xfId="4" applyBorder="1" applyAlignment="1"/>
    <xf numFmtId="2" fontId="3" fillId="6" borderId="2" xfId="4" applyNumberFormat="1" applyFont="1" applyFill="1" applyBorder="1" applyAlignment="1">
      <alignment wrapText="1"/>
    </xf>
    <xf numFmtId="0" fontId="2" fillId="0" borderId="0" xfId="4" applyAlignment="1">
      <alignment wrapText="1"/>
    </xf>
    <xf numFmtId="0" fontId="2" fillId="0" borderId="4" xfId="4" applyBorder="1" applyAlignment="1">
      <alignment wrapText="1"/>
    </xf>
    <xf numFmtId="0" fontId="2" fillId="0" borderId="2" xfId="4" applyBorder="1" applyAlignment="1">
      <alignment wrapText="1"/>
    </xf>
    <xf numFmtId="0" fontId="2" fillId="0" borderId="0" xfId="4" applyAlignment="1"/>
    <xf numFmtId="0" fontId="2" fillId="0" borderId="4" xfId="4" applyBorder="1" applyAlignment="1"/>
    <xf numFmtId="0" fontId="18" fillId="12" borderId="0" xfId="0" applyFont="1" applyFill="1" applyBorder="1" applyAlignment="1">
      <alignment horizontal="center" vertical="center" wrapText="1"/>
    </xf>
    <xf numFmtId="0" fontId="26" fillId="5" borderId="0" xfId="6" applyFont="1" applyFill="1"/>
    <xf numFmtId="166" fontId="2" fillId="2" borderId="0" xfId="6" applyNumberFormat="1" applyFont="1" applyFill="1" applyBorder="1" applyAlignment="1">
      <alignment horizontal="right"/>
    </xf>
    <xf numFmtId="166" fontId="2" fillId="3" borderId="0" xfId="6" applyNumberFormat="1" applyFont="1" applyFill="1" applyBorder="1" applyAlignment="1">
      <alignment horizontal="right"/>
    </xf>
    <xf numFmtId="166" fontId="2" fillId="2" borderId="0" xfId="6" applyNumberFormat="1" applyFill="1" applyBorder="1" applyAlignment="1">
      <alignment horizontal="right"/>
    </xf>
    <xf numFmtId="164" fontId="7" fillId="2" borderId="8" xfId="6" applyNumberFormat="1" applyFont="1" applyFill="1" applyBorder="1" applyAlignment="1">
      <alignment horizontal="right"/>
    </xf>
    <xf numFmtId="164" fontId="7" fillId="2" borderId="8" xfId="6" applyNumberFormat="1" applyFont="1" applyFill="1" applyBorder="1"/>
    <xf numFmtId="0" fontId="7" fillId="3" borderId="8" xfId="6" applyFont="1" applyFill="1" applyBorder="1"/>
    <xf numFmtId="164" fontId="7" fillId="2" borderId="1" xfId="6" applyNumberFormat="1" applyFont="1" applyFill="1" applyBorder="1" applyAlignment="1">
      <alignment horizontal="right"/>
    </xf>
    <xf numFmtId="164" fontId="2" fillId="8" borderId="0" xfId="6" applyNumberFormat="1" applyFont="1" applyFill="1" applyBorder="1" applyAlignment="1">
      <alignment horizontal="right"/>
    </xf>
    <xf numFmtId="164" fontId="2" fillId="8" borderId="0" xfId="6" applyNumberFormat="1" applyFont="1" applyFill="1" applyBorder="1"/>
    <xf numFmtId="0" fontId="21" fillId="3" borderId="0" xfId="6" applyFont="1" applyFill="1" applyBorder="1"/>
    <xf numFmtId="0" fontId="7" fillId="2" borderId="1" xfId="6" applyFont="1" applyFill="1" applyBorder="1"/>
    <xf numFmtId="164" fontId="0" fillId="0" borderId="0" xfId="0" applyNumberFormat="1"/>
    <xf numFmtId="166" fontId="6" fillId="2" borderId="0" xfId="6" applyNumberFormat="1" applyFont="1" applyFill="1" applyBorder="1" applyAlignment="1">
      <alignment horizontal="right"/>
    </xf>
    <xf numFmtId="164" fontId="12" fillId="3" borderId="1" xfId="6" applyNumberFormat="1" applyFont="1" applyFill="1" applyBorder="1" applyAlignment="1">
      <alignment horizontal="right"/>
    </xf>
    <xf numFmtId="166" fontId="2" fillId="9" borderId="0" xfId="6" applyNumberFormat="1" applyFill="1" applyBorder="1" applyAlignment="1">
      <alignment horizontal="right"/>
    </xf>
    <xf numFmtId="164" fontId="12" fillId="2" borderId="1" xfId="6" applyNumberFormat="1" applyFont="1" applyFill="1" applyBorder="1" applyAlignment="1">
      <alignment horizontal="right"/>
    </xf>
    <xf numFmtId="164" fontId="29" fillId="18" borderId="18" xfId="11" applyNumberFormat="1" applyFont="1" applyBorder="1" applyAlignment="1">
      <alignment horizontal="right"/>
    </xf>
    <xf numFmtId="0" fontId="2" fillId="3" borderId="0" xfId="6" applyFont="1" applyFill="1" applyBorder="1" applyAlignment="1">
      <alignment horizontal="right"/>
    </xf>
    <xf numFmtId="164" fontId="7" fillId="3" borderId="8" xfId="6" applyNumberFormat="1" applyFont="1" applyFill="1" applyBorder="1" applyAlignment="1">
      <alignment horizontal="right"/>
    </xf>
    <xf numFmtId="169" fontId="2" fillId="2" borderId="0" xfId="10" applyNumberFormat="1" applyFont="1" applyFill="1" applyBorder="1" applyAlignment="1">
      <alignment horizontal="right"/>
    </xf>
    <xf numFmtId="169" fontId="2" fillId="3" borderId="0" xfId="10" applyNumberFormat="1" applyFont="1" applyFill="1" applyBorder="1" applyAlignment="1">
      <alignment horizontal="right"/>
    </xf>
    <xf numFmtId="169" fontId="7" fillId="2" borderId="1" xfId="10" applyNumberFormat="1" applyFont="1" applyFill="1" applyBorder="1" applyAlignment="1">
      <alignment horizontal="right"/>
    </xf>
    <xf numFmtId="169" fontId="29" fillId="18" borderId="3" xfId="11" applyNumberFormat="1" applyFont="1" applyBorder="1" applyAlignment="1">
      <alignment horizontal="right"/>
    </xf>
    <xf numFmtId="0" fontId="2" fillId="2" borderId="0" xfId="6" applyFont="1" applyFill="1" applyBorder="1" applyAlignment="1">
      <alignment horizontal="right"/>
    </xf>
    <xf numFmtId="164" fontId="2" fillId="2" borderId="0" xfId="6" applyNumberFormat="1" applyFont="1" applyFill="1" applyAlignment="1">
      <alignment horizontal="right"/>
    </xf>
    <xf numFmtId="164" fontId="7" fillId="3" borderId="17" xfId="6" applyNumberFormat="1" applyFont="1" applyFill="1" applyBorder="1" applyAlignment="1">
      <alignment horizontal="right"/>
    </xf>
    <xf numFmtId="164" fontId="7" fillId="3" borderId="16" xfId="6" applyNumberFormat="1" applyFont="1" applyFill="1" applyBorder="1" applyAlignment="1">
      <alignment horizontal="right"/>
    </xf>
    <xf numFmtId="164" fontId="13" fillId="2" borderId="0" xfId="6" applyNumberFormat="1" applyFont="1" applyFill="1" applyBorder="1" applyAlignment="1">
      <alignment horizontal="right"/>
    </xf>
    <xf numFmtId="0" fontId="7" fillId="4" borderId="0" xfId="6" applyFont="1" applyFill="1" applyBorder="1"/>
    <xf numFmtId="0" fontId="2" fillId="0" borderId="0" xfId="6" applyFont="1" applyAlignment="1">
      <alignment horizontal="right"/>
    </xf>
    <xf numFmtId="0" fontId="2" fillId="0" borderId="0" xfId="6" applyFont="1" applyFill="1" applyBorder="1" applyAlignment="1"/>
    <xf numFmtId="164" fontId="2" fillId="0" borderId="0" xfId="6" applyNumberFormat="1" applyFont="1" applyFill="1" applyBorder="1" applyAlignment="1">
      <alignment horizontal="right"/>
    </xf>
    <xf numFmtId="164" fontId="2" fillId="0" borderId="0" xfId="6" applyNumberFormat="1" applyFont="1" applyFill="1" applyBorder="1"/>
    <xf numFmtId="166" fontId="2" fillId="3" borderId="0" xfId="6" applyNumberFormat="1" applyFont="1" applyFill="1" applyBorder="1" applyAlignment="1"/>
    <xf numFmtId="166" fontId="2" fillId="2" borderId="0" xfId="6" applyNumberFormat="1" applyFont="1" applyFill="1" applyBorder="1" applyAlignment="1"/>
    <xf numFmtId="166" fontId="2" fillId="3" borderId="0" xfId="6" applyNumberFormat="1" applyFont="1" applyFill="1" applyBorder="1" applyAlignment="1">
      <alignment horizontal="right"/>
    </xf>
    <xf numFmtId="166" fontId="2" fillId="3" borderId="0" xfId="6" applyNumberFormat="1" applyFill="1" applyBorder="1" applyAlignment="1">
      <alignment horizontal="right"/>
    </xf>
    <xf numFmtId="166" fontId="2" fillId="3" borderId="0" xfId="6" applyNumberFormat="1" applyFill="1" applyBorder="1" applyAlignment="1">
      <alignment horizontal="right"/>
    </xf>
    <xf numFmtId="166" fontId="2" fillId="2" borderId="0" xfId="6" applyNumberFormat="1" applyFill="1" applyBorder="1" applyAlignment="1">
      <alignment horizontal="right"/>
    </xf>
    <xf numFmtId="0" fontId="26" fillId="3" borderId="0" xfId="6" applyFont="1" applyFill="1" applyBorder="1"/>
    <xf numFmtId="166" fontId="7" fillId="2" borderId="8" xfId="6" applyNumberFormat="1" applyFont="1" applyFill="1" applyBorder="1" applyAlignment="1">
      <alignment horizontal="right"/>
    </xf>
    <xf numFmtId="164" fontId="13" fillId="2" borderId="8" xfId="6" applyNumberFormat="1" applyFont="1" applyFill="1" applyBorder="1" applyAlignment="1">
      <alignment horizontal="right"/>
    </xf>
    <xf numFmtId="166" fontId="7" fillId="3" borderId="8" xfId="6" applyNumberFormat="1" applyFont="1" applyFill="1" applyBorder="1" applyAlignment="1">
      <alignment horizontal="right"/>
    </xf>
    <xf numFmtId="166" fontId="7" fillId="2" borderId="0" xfId="6" applyNumberFormat="1" applyFont="1" applyFill="1" applyBorder="1" applyAlignment="1">
      <alignment horizontal="right"/>
    </xf>
    <xf numFmtId="166" fontId="12" fillId="3" borderId="0" xfId="6" applyNumberFormat="1" applyFont="1" applyFill="1" applyBorder="1" applyAlignment="1">
      <alignment horizontal="right"/>
    </xf>
    <xf numFmtId="166" fontId="7" fillId="2" borderId="19" xfId="6" applyNumberFormat="1" applyFont="1" applyFill="1" applyBorder="1" applyAlignment="1">
      <alignment horizontal="right"/>
    </xf>
    <xf numFmtId="166" fontId="7" fillId="2" borderId="20" xfId="6" applyNumberFormat="1" applyFont="1" applyFill="1" applyBorder="1" applyAlignment="1">
      <alignment horizontal="right"/>
    </xf>
    <xf numFmtId="166" fontId="7" fillId="2" borderId="21" xfId="6" applyNumberFormat="1" applyFont="1" applyFill="1" applyBorder="1" applyAlignment="1">
      <alignment horizontal="right"/>
    </xf>
    <xf numFmtId="166" fontId="7" fillId="3" borderId="1" xfId="6" applyNumberFormat="1" applyFont="1" applyFill="1" applyBorder="1" applyAlignment="1"/>
    <xf numFmtId="0" fontId="2" fillId="0" borderId="0" xfId="3" applyFont="1"/>
    <xf numFmtId="0" fontId="2" fillId="2" borderId="2" xfId="3" applyFont="1" applyFill="1" applyBorder="1" applyAlignment="1">
      <alignment horizontal="left"/>
    </xf>
    <xf numFmtId="2" fontId="2" fillId="2" borderId="0" xfId="3" applyNumberFormat="1" applyFont="1" applyFill="1" applyBorder="1"/>
    <xf numFmtId="0" fontId="1" fillId="0" borderId="0" xfId="0" applyFont="1"/>
    <xf numFmtId="0" fontId="2" fillId="3" borderId="2" xfId="3" applyFont="1" applyFill="1" applyBorder="1" applyAlignment="1">
      <alignment horizontal="left"/>
    </xf>
    <xf numFmtId="0" fontId="2" fillId="2" borderId="0" xfId="3" applyFont="1" applyFill="1"/>
    <xf numFmtId="164" fontId="2" fillId="2" borderId="2" xfId="3" applyNumberFormat="1" applyFont="1" applyFill="1" applyBorder="1" applyAlignment="1">
      <alignment horizontal="left" wrapText="1"/>
    </xf>
    <xf numFmtId="0" fontId="2" fillId="11" borderId="2" xfId="3" applyFont="1" applyFill="1" applyBorder="1" applyAlignment="1">
      <alignment horizontal="left"/>
    </xf>
    <xf numFmtId="0" fontId="2" fillId="0" borderId="0" xfId="3" applyFont="1" applyBorder="1" applyAlignment="1"/>
    <xf numFmtId="0" fontId="2" fillId="0" borderId="0" xfId="3" applyFont="1" applyBorder="1" applyAlignment="1">
      <alignment wrapText="1"/>
    </xf>
    <xf numFmtId="0" fontId="2" fillId="0" borderId="0" xfId="3" applyFont="1" applyBorder="1"/>
    <xf numFmtId="0" fontId="2" fillId="0" borderId="0" xfId="3" applyFont="1" applyFill="1"/>
    <xf numFmtId="0" fontId="2" fillId="0" borderId="0" xfId="3" applyFont="1" applyFill="1" applyBorder="1"/>
    <xf numFmtId="164" fontId="2" fillId="2" borderId="0" xfId="3" applyNumberFormat="1" applyFont="1" applyFill="1" applyBorder="1" applyAlignment="1">
      <alignment horizontal="left" wrapText="1"/>
    </xf>
    <xf numFmtId="164" fontId="2" fillId="2" borderId="0" xfId="3" applyNumberFormat="1" applyFont="1" applyFill="1" applyBorder="1" applyAlignment="1">
      <alignment horizontal="right" wrapText="1"/>
    </xf>
    <xf numFmtId="164" fontId="2" fillId="2" borderId="4" xfId="3" applyNumberFormat="1" applyFont="1" applyFill="1" applyBorder="1" applyAlignment="1">
      <alignment horizontal="right" wrapText="1"/>
    </xf>
    <xf numFmtId="0" fontId="2" fillId="3" borderId="0" xfId="3" applyFont="1" applyFill="1" applyBorder="1" applyAlignment="1">
      <alignment horizontal="left"/>
    </xf>
    <xf numFmtId="0" fontId="2" fillId="3" borderId="0" xfId="3" applyFont="1" applyFill="1" applyBorder="1" applyAlignment="1">
      <alignment horizontal="right"/>
    </xf>
    <xf numFmtId="0" fontId="2" fillId="3" borderId="4" xfId="3" applyFont="1" applyFill="1" applyBorder="1" applyAlignment="1">
      <alignment horizontal="right"/>
    </xf>
    <xf numFmtId="169" fontId="2" fillId="3" borderId="4" xfId="10" applyNumberFormat="1" applyFont="1" applyFill="1" applyBorder="1" applyAlignment="1">
      <alignment horizontal="right"/>
    </xf>
  </cellXfs>
  <cellStyles count="12">
    <cellStyle name="Comma" xfId="10" builtinId="3"/>
    <cellStyle name="Neutral" xfId="11" builtinId="28"/>
    <cellStyle name="Normal" xfId="0" builtinId="0"/>
    <cellStyle name="Normal 2" xfId="1" xr:uid="{00000000-0005-0000-0000-000001000000}"/>
    <cellStyle name="Normal 3" xfId="2" xr:uid="{00000000-0005-0000-0000-000002000000}"/>
    <cellStyle name="Normal_Sheet1" xfId="3" xr:uid="{00000000-0005-0000-0000-000003000000}"/>
    <cellStyle name="Normal_Sheet2" xfId="4" xr:uid="{00000000-0005-0000-0000-000004000000}"/>
    <cellStyle name="Normal_Sheet4" xfId="5" xr:uid="{00000000-0005-0000-0000-000005000000}"/>
    <cellStyle name="Normal_Sheet7" xfId="6" xr:uid="{00000000-0005-0000-0000-000006000000}"/>
    <cellStyle name="Normal_Sophia van Zijl VAL-PPL" xfId="7" xr:uid="{00000000-0005-0000-0000-000007000000}"/>
    <cellStyle name="Percent" xfId="8" builtinId="5"/>
    <cellStyle name="Style 1" xfId="9" xr:uid="{00000000-0005-0000-0000-00000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326DA6"/>
      <rgbColor rgb="00E1F0FF"/>
      <rgbColor rgb="00CCFFCC"/>
      <rgbColor rgb="00FFFF99"/>
      <rgbColor rgb="00B3D9FF"/>
      <rgbColor rgb="00E0EFF4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4"/>
  <sheetViews>
    <sheetView topLeftCell="A91" zoomScale="115" zoomScaleNormal="115" workbookViewId="0">
      <selection activeCell="B92" sqref="B92"/>
    </sheetView>
  </sheetViews>
  <sheetFormatPr defaultRowHeight="12.75" x14ac:dyDescent="0.2"/>
  <cols>
    <col min="1" max="1" width="2.7109375" customWidth="1"/>
    <col min="2" max="2" width="83.140625" customWidth="1"/>
    <col min="3" max="3" width="2.5703125" hidden="1" customWidth="1"/>
    <col min="4" max="7" width="13.7109375" customWidth="1"/>
  </cols>
  <sheetData>
    <row r="1" spans="1:14" ht="16.5" x14ac:dyDescent="0.3">
      <c r="A1" s="1"/>
      <c r="B1" s="1"/>
      <c r="C1" s="1"/>
      <c r="D1" s="2"/>
      <c r="E1" s="2"/>
      <c r="F1" s="2"/>
      <c r="G1" s="1"/>
      <c r="H1" s="1"/>
      <c r="I1" s="286" t="s">
        <v>70</v>
      </c>
      <c r="J1" s="287"/>
      <c r="K1" s="287"/>
      <c r="L1" s="287"/>
      <c r="M1" s="287"/>
      <c r="N1" s="287"/>
    </row>
    <row r="2" spans="1:14" ht="16.5" customHeight="1" x14ac:dyDescent="0.3">
      <c r="A2" s="1"/>
      <c r="B2" s="198" t="s">
        <v>110</v>
      </c>
      <c r="C2" s="177"/>
      <c r="D2" s="177" t="s">
        <v>204</v>
      </c>
      <c r="E2" s="177"/>
      <c r="F2" s="177"/>
      <c r="G2" s="199"/>
      <c r="H2" s="1"/>
      <c r="I2" s="291" t="s">
        <v>203</v>
      </c>
      <c r="J2" s="292"/>
      <c r="K2" s="292"/>
      <c r="L2" s="292"/>
      <c r="M2" s="292"/>
      <c r="N2" s="292"/>
    </row>
    <row r="3" spans="1:14" ht="16.5" x14ac:dyDescent="0.3">
      <c r="A3" s="1"/>
      <c r="B3" s="293" t="s">
        <v>0</v>
      </c>
      <c r="C3" s="294"/>
      <c r="D3" s="287"/>
      <c r="E3" s="287"/>
      <c r="F3" s="287"/>
      <c r="G3" s="295"/>
      <c r="H3" s="1"/>
      <c r="I3" s="291"/>
      <c r="J3" s="292"/>
      <c r="K3" s="292"/>
      <c r="L3" s="292"/>
      <c r="M3" s="292"/>
      <c r="N3" s="292"/>
    </row>
    <row r="4" spans="1:14" ht="16.5" thickBot="1" x14ac:dyDescent="0.35">
      <c r="A4" s="1"/>
      <c r="B4" s="296" t="s">
        <v>111</v>
      </c>
      <c r="C4" s="297"/>
      <c r="D4" s="298"/>
      <c r="E4" s="298"/>
      <c r="F4" s="298"/>
      <c r="G4" s="299"/>
      <c r="H4" s="1"/>
      <c r="I4" s="291"/>
      <c r="J4" s="292"/>
      <c r="K4" s="292"/>
      <c r="L4" s="292"/>
      <c r="M4" s="292"/>
      <c r="N4" s="292"/>
    </row>
    <row r="5" spans="1:14" ht="15" x14ac:dyDescent="0.3">
      <c r="A5" s="1"/>
      <c r="B5" s="200"/>
      <c r="C5" s="6"/>
      <c r="D5" s="4">
        <f>+E5+1</f>
        <v>2019</v>
      </c>
      <c r="E5" s="4">
        <f>+F5+1</f>
        <v>2018</v>
      </c>
      <c r="F5" s="4">
        <f>+G5+1</f>
        <v>2017</v>
      </c>
      <c r="G5" s="201">
        <v>2016</v>
      </c>
      <c r="H5" s="1"/>
      <c r="I5" s="291"/>
      <c r="J5" s="292"/>
      <c r="K5" s="292"/>
      <c r="L5" s="292"/>
      <c r="M5" s="292"/>
      <c r="N5" s="292"/>
    </row>
    <row r="6" spans="1:14" ht="15" x14ac:dyDescent="0.3">
      <c r="A6" s="1"/>
      <c r="B6" s="200"/>
      <c r="C6" s="6"/>
      <c r="D6" s="248" t="str">
        <f>+G6</f>
        <v>SEK'000</v>
      </c>
      <c r="E6" s="248" t="str">
        <f>+G6</f>
        <v>SEK'000</v>
      </c>
      <c r="F6" s="248" t="str">
        <f>+G6</f>
        <v>SEK'000</v>
      </c>
      <c r="G6" s="249" t="s">
        <v>113</v>
      </c>
      <c r="H6" s="1"/>
      <c r="I6" s="291"/>
      <c r="J6" s="292"/>
      <c r="K6" s="292"/>
      <c r="L6" s="292"/>
      <c r="M6" s="292"/>
      <c r="N6" s="292"/>
    </row>
    <row r="7" spans="1:14" ht="15" x14ac:dyDescent="0.3">
      <c r="A7" s="1"/>
      <c r="B7" s="203" t="s">
        <v>121</v>
      </c>
      <c r="C7" s="9"/>
      <c r="D7" s="250">
        <f>E19</f>
        <v>2226450</v>
      </c>
      <c r="E7" s="250">
        <f>F19</f>
        <v>2004860</v>
      </c>
      <c r="F7" s="250">
        <f>G19</f>
        <v>1025342</v>
      </c>
      <c r="G7" s="251">
        <v>871511</v>
      </c>
      <c r="H7" s="1"/>
      <c r="I7" s="291"/>
      <c r="J7" s="292"/>
      <c r="K7" s="292"/>
      <c r="L7" s="292"/>
      <c r="M7" s="292"/>
      <c r="N7" s="292"/>
    </row>
    <row r="8" spans="1:14" ht="15" x14ac:dyDescent="0.3">
      <c r="A8" s="1" t="s">
        <v>207</v>
      </c>
      <c r="B8" s="204" t="s">
        <v>114</v>
      </c>
      <c r="C8" s="155"/>
      <c r="D8" s="155">
        <v>-31326</v>
      </c>
      <c r="E8" s="155">
        <v>-5686</v>
      </c>
      <c r="F8" s="155">
        <v>-5789</v>
      </c>
      <c r="G8" s="205">
        <v>-2096</v>
      </c>
      <c r="H8" s="153"/>
      <c r="I8" s="291"/>
      <c r="J8" s="292"/>
      <c r="K8" s="292"/>
      <c r="L8" s="292"/>
      <c r="M8" s="292"/>
      <c r="N8" s="292"/>
    </row>
    <row r="9" spans="1:14" ht="15" x14ac:dyDescent="0.3">
      <c r="A9" s="1" t="s">
        <v>207</v>
      </c>
      <c r="B9" s="206" t="s">
        <v>125</v>
      </c>
      <c r="C9" s="6"/>
      <c r="D9" s="156">
        <v>7397</v>
      </c>
      <c r="E9" s="156">
        <v>1275</v>
      </c>
      <c r="F9" s="156"/>
      <c r="G9" s="207"/>
      <c r="H9" s="1"/>
      <c r="I9" s="291"/>
      <c r="J9" s="292"/>
      <c r="K9" s="292"/>
      <c r="L9" s="292"/>
      <c r="M9" s="292"/>
      <c r="N9" s="292"/>
    </row>
    <row r="10" spans="1:14" ht="15" x14ac:dyDescent="0.3">
      <c r="A10" s="1" t="s">
        <v>207</v>
      </c>
      <c r="B10" s="208" t="s">
        <v>115</v>
      </c>
      <c r="C10" s="10"/>
      <c r="D10" s="155">
        <v>36702</v>
      </c>
      <c r="E10" s="155">
        <v>34395</v>
      </c>
      <c r="F10" s="155">
        <v>28758</v>
      </c>
      <c r="G10" s="205">
        <v>70700</v>
      </c>
      <c r="H10" s="1"/>
      <c r="I10" s="291"/>
      <c r="J10" s="292"/>
      <c r="K10" s="292"/>
      <c r="L10" s="292"/>
      <c r="M10" s="292"/>
      <c r="N10" s="292"/>
    </row>
    <row r="11" spans="1:14" ht="15" x14ac:dyDescent="0.3">
      <c r="A11" s="1" t="s">
        <v>207</v>
      </c>
      <c r="B11" s="206" t="s">
        <v>124</v>
      </c>
      <c r="C11" s="6"/>
      <c r="D11" s="156">
        <v>1425</v>
      </c>
      <c r="E11" s="156">
        <v>-1998</v>
      </c>
      <c r="F11" s="156">
        <v>1227</v>
      </c>
      <c r="G11" s="207">
        <v>5105</v>
      </c>
      <c r="H11" s="159"/>
      <c r="I11" s="291"/>
      <c r="J11" s="292"/>
      <c r="K11" s="292"/>
      <c r="L11" s="292"/>
      <c r="M11" s="292"/>
      <c r="N11" s="292"/>
    </row>
    <row r="12" spans="1:14" ht="15" x14ac:dyDescent="0.3">
      <c r="A12" s="1"/>
      <c r="B12" s="209" t="s">
        <v>116</v>
      </c>
      <c r="C12" s="162"/>
      <c r="D12" s="173">
        <f>SUM(D8:D11)</f>
        <v>14198</v>
      </c>
      <c r="E12" s="173">
        <f>SUM(E8:E11)</f>
        <v>27986</v>
      </c>
      <c r="F12" s="173">
        <f>SUM(F8:F11)</f>
        <v>24196</v>
      </c>
      <c r="G12" s="241">
        <f>SUM(G8:G11)</f>
        <v>73709</v>
      </c>
      <c r="H12" s="1"/>
      <c r="I12" s="291"/>
      <c r="J12" s="292"/>
      <c r="K12" s="292"/>
      <c r="L12" s="292"/>
      <c r="M12" s="292"/>
      <c r="N12" s="292"/>
    </row>
    <row r="13" spans="1:14" ht="15" x14ac:dyDescent="0.3">
      <c r="A13" s="1"/>
      <c r="B13" s="206" t="s">
        <v>117</v>
      </c>
      <c r="C13" s="6"/>
      <c r="D13" s="156">
        <v>299537</v>
      </c>
      <c r="E13" s="156">
        <v>272994</v>
      </c>
      <c r="F13" s="156">
        <v>220492</v>
      </c>
      <c r="G13" s="207">
        <v>120754</v>
      </c>
      <c r="H13" s="1"/>
      <c r="I13" s="291"/>
      <c r="J13" s="292"/>
      <c r="K13" s="292"/>
      <c r="L13" s="292"/>
      <c r="M13" s="292"/>
      <c r="N13" s="292"/>
    </row>
    <row r="14" spans="1:14" ht="15" x14ac:dyDescent="0.3">
      <c r="A14" s="1"/>
      <c r="B14" s="210" t="s">
        <v>120</v>
      </c>
      <c r="C14" s="5"/>
      <c r="D14" s="169">
        <f>SUM(D12:D13)</f>
        <v>313735</v>
      </c>
      <c r="E14" s="169">
        <f>SUM(E12:E13)</f>
        <v>300980</v>
      </c>
      <c r="F14" s="169">
        <f>SUM(F12:F13)</f>
        <v>244688</v>
      </c>
      <c r="G14" s="229">
        <f>SUM(G12:G13)</f>
        <v>194463</v>
      </c>
      <c r="H14" s="1"/>
      <c r="I14" s="291"/>
      <c r="J14" s="292"/>
      <c r="K14" s="292"/>
      <c r="L14" s="292"/>
      <c r="M14" s="292"/>
      <c r="N14" s="292"/>
    </row>
    <row r="15" spans="1:14" ht="15" x14ac:dyDescent="0.3">
      <c r="A15" s="1"/>
      <c r="B15" s="211" t="s">
        <v>126</v>
      </c>
      <c r="C15" s="157"/>
      <c r="D15" s="158"/>
      <c r="E15" s="158">
        <v>1873</v>
      </c>
      <c r="F15" s="158"/>
      <c r="G15" s="212"/>
      <c r="H15" s="1"/>
      <c r="I15" s="291"/>
      <c r="J15" s="292"/>
      <c r="K15" s="292"/>
      <c r="L15" s="292"/>
      <c r="M15" s="292"/>
      <c r="N15" s="292"/>
    </row>
    <row r="16" spans="1:14" ht="15" x14ac:dyDescent="0.3">
      <c r="A16" s="1"/>
      <c r="B16" s="208" t="s">
        <v>123</v>
      </c>
      <c r="C16" s="10"/>
      <c r="D16" s="155"/>
      <c r="E16" s="155"/>
      <c r="F16" s="155">
        <v>778587</v>
      </c>
      <c r="G16" s="205"/>
      <c r="H16" s="1"/>
      <c r="I16" s="291"/>
      <c r="J16" s="292"/>
      <c r="K16" s="292"/>
      <c r="L16" s="292"/>
      <c r="M16" s="292"/>
      <c r="N16" s="292"/>
    </row>
    <row r="17" spans="1:14" ht="15" x14ac:dyDescent="0.3">
      <c r="A17" s="1"/>
      <c r="B17" s="213" t="s">
        <v>118</v>
      </c>
      <c r="C17" s="160"/>
      <c r="D17" s="161">
        <v>-112518</v>
      </c>
      <c r="E17" s="161">
        <v>-81263</v>
      </c>
      <c r="F17" s="161">
        <v>-43757</v>
      </c>
      <c r="G17" s="214">
        <v>-40632</v>
      </c>
      <c r="H17" s="1"/>
      <c r="I17" s="291"/>
      <c r="J17" s="292"/>
      <c r="K17" s="292"/>
      <c r="L17" s="292"/>
      <c r="M17" s="292"/>
      <c r="N17" s="292"/>
    </row>
    <row r="18" spans="1:14" ht="15" x14ac:dyDescent="0.3">
      <c r="A18" s="1"/>
      <c r="B18" s="210" t="s">
        <v>119</v>
      </c>
      <c r="C18" s="5"/>
      <c r="D18" s="166">
        <f>SUM(D15:D17)</f>
        <v>-112518</v>
      </c>
      <c r="E18" s="166">
        <f>SUM(E15:E17)</f>
        <v>-79390</v>
      </c>
      <c r="F18" s="166">
        <f>SUM(F15:F17)</f>
        <v>734830</v>
      </c>
      <c r="G18" s="225">
        <f>SUM(G15:G17)</f>
        <v>-40632</v>
      </c>
      <c r="H18" s="1"/>
      <c r="I18" s="291"/>
      <c r="J18" s="292"/>
      <c r="K18" s="292"/>
      <c r="L18" s="292"/>
      <c r="M18" s="292"/>
      <c r="N18" s="292"/>
    </row>
    <row r="19" spans="1:14" ht="15" x14ac:dyDescent="0.3">
      <c r="A19" s="1"/>
      <c r="B19" s="203" t="s">
        <v>122</v>
      </c>
      <c r="C19" s="9"/>
      <c r="D19" s="252">
        <f>SUM(D14,D7,D18)</f>
        <v>2427667</v>
      </c>
      <c r="E19" s="252">
        <f>SUM(E14,E7,E18)</f>
        <v>2226450</v>
      </c>
      <c r="F19" s="252">
        <f>SUM(F14,F7,F18)</f>
        <v>2004860</v>
      </c>
      <c r="G19" s="253">
        <f>SUM(G14,G7,G18)</f>
        <v>1025342</v>
      </c>
      <c r="H19" s="1"/>
      <c r="I19" s="291"/>
      <c r="J19" s="292"/>
      <c r="K19" s="292"/>
      <c r="L19" s="292"/>
      <c r="M19" s="292"/>
      <c r="N19" s="292"/>
    </row>
    <row r="20" spans="1:14" ht="16.5" x14ac:dyDescent="0.3">
      <c r="A20" s="8"/>
      <c r="B20" s="215"/>
      <c r="C20" s="155"/>
      <c r="D20" s="155"/>
      <c r="E20" s="155"/>
      <c r="F20" s="155"/>
      <c r="G20" s="205"/>
      <c r="H20" s="1"/>
      <c r="I20" s="286" t="s">
        <v>72</v>
      </c>
      <c r="J20" s="288"/>
      <c r="K20" s="288"/>
      <c r="L20" s="288"/>
      <c r="M20" s="288"/>
      <c r="N20" s="288"/>
    </row>
    <row r="21" spans="1:14" ht="16.5" customHeight="1" x14ac:dyDescent="0.3">
      <c r="A21" s="8"/>
      <c r="B21" s="198" t="str">
        <f>+B2</f>
        <v>VBG Group</v>
      </c>
      <c r="C21" s="177"/>
      <c r="D21" s="177" t="str">
        <f>D2</f>
        <v>By: Damian sandilands</v>
      </c>
      <c r="E21" s="177"/>
      <c r="F21" s="177"/>
      <c r="G21" s="199"/>
      <c r="H21" s="1"/>
      <c r="I21" s="289" t="s">
        <v>176</v>
      </c>
      <c r="J21" s="287"/>
      <c r="K21" s="287"/>
      <c r="L21" s="287"/>
      <c r="M21" s="287"/>
      <c r="N21" s="287"/>
    </row>
    <row r="22" spans="1:14" ht="16.5" x14ac:dyDescent="0.3">
      <c r="A22" s="8"/>
      <c r="B22" s="293" t="s">
        <v>85</v>
      </c>
      <c r="C22" s="294"/>
      <c r="D22" s="287"/>
      <c r="E22" s="287"/>
      <c r="F22" s="287"/>
      <c r="G22" s="295"/>
      <c r="H22" s="1"/>
      <c r="I22" s="290"/>
      <c r="J22" s="287"/>
      <c r="K22" s="287"/>
      <c r="L22" s="287"/>
      <c r="M22" s="287"/>
      <c r="N22" s="287"/>
    </row>
    <row r="23" spans="1:14" ht="16.5" thickBot="1" x14ac:dyDescent="0.35">
      <c r="A23" s="8"/>
      <c r="B23" s="296" t="s">
        <v>112</v>
      </c>
      <c r="C23" s="297"/>
      <c r="D23" s="298"/>
      <c r="E23" s="298"/>
      <c r="F23" s="298"/>
      <c r="G23" s="299"/>
      <c r="H23" s="1"/>
      <c r="I23" s="290"/>
      <c r="J23" s="287"/>
      <c r="K23" s="287"/>
      <c r="L23" s="287"/>
      <c r="M23" s="287"/>
      <c r="N23" s="287"/>
    </row>
    <row r="24" spans="1:14" ht="15" x14ac:dyDescent="0.3">
      <c r="A24" s="8"/>
      <c r="B24" s="200"/>
      <c r="C24" s="6"/>
      <c r="D24" s="4">
        <f>+D5</f>
        <v>2019</v>
      </c>
      <c r="E24" s="4">
        <f>+E5</f>
        <v>2018</v>
      </c>
      <c r="F24" s="4">
        <f>+F5</f>
        <v>2017</v>
      </c>
      <c r="G24" s="201">
        <f>+G5</f>
        <v>2016</v>
      </c>
      <c r="H24" s="1"/>
      <c r="I24" s="290"/>
      <c r="J24" s="287"/>
      <c r="K24" s="287"/>
      <c r="L24" s="287"/>
      <c r="M24" s="287"/>
      <c r="N24" s="287"/>
    </row>
    <row r="25" spans="1:14" ht="15.75" thickBot="1" x14ac:dyDescent="0.35">
      <c r="A25" s="8"/>
      <c r="B25" s="200"/>
      <c r="C25" s="6"/>
      <c r="D25" s="186" t="str">
        <f>+G6</f>
        <v>SEK'000</v>
      </c>
      <c r="E25" s="186" t="str">
        <f>+G6</f>
        <v>SEK'000</v>
      </c>
      <c r="F25" s="186" t="str">
        <f>+G6</f>
        <v>SEK'000</v>
      </c>
      <c r="G25" s="202" t="str">
        <f>+G6</f>
        <v>SEK'000</v>
      </c>
      <c r="H25" s="1"/>
      <c r="I25" s="290"/>
      <c r="J25" s="287"/>
      <c r="K25" s="287"/>
      <c r="L25" s="287"/>
      <c r="M25" s="287"/>
      <c r="N25" s="287"/>
    </row>
    <row r="26" spans="1:14" ht="15" x14ac:dyDescent="0.3">
      <c r="A26" s="8"/>
      <c r="B26" s="216" t="s">
        <v>127</v>
      </c>
      <c r="C26" s="189"/>
      <c r="D26" s="190"/>
      <c r="E26" s="190"/>
      <c r="F26" s="190"/>
      <c r="G26" s="217"/>
      <c r="H26" s="1"/>
      <c r="I26" s="290"/>
      <c r="J26" s="287"/>
      <c r="K26" s="287"/>
      <c r="L26" s="287"/>
      <c r="M26" s="287"/>
      <c r="N26" s="287"/>
    </row>
    <row r="27" spans="1:14" ht="15" x14ac:dyDescent="0.3">
      <c r="A27" s="8"/>
      <c r="B27" s="218" t="s">
        <v>128</v>
      </c>
      <c r="C27" s="187"/>
      <c r="D27" s="188"/>
      <c r="E27" s="188"/>
      <c r="F27" s="188"/>
      <c r="G27" s="219"/>
      <c r="H27" s="1"/>
      <c r="I27" s="290"/>
      <c r="J27" s="287"/>
      <c r="K27" s="287"/>
      <c r="L27" s="287"/>
      <c r="M27" s="287"/>
      <c r="N27" s="287"/>
    </row>
    <row r="28" spans="1:14" ht="15" x14ac:dyDescent="0.3">
      <c r="A28" s="8"/>
      <c r="B28" s="220" t="s">
        <v>171</v>
      </c>
      <c r="C28" s="191"/>
      <c r="D28" s="192"/>
      <c r="E28" s="192"/>
      <c r="F28" s="192"/>
      <c r="G28" s="221"/>
      <c r="H28" s="1"/>
      <c r="I28" s="290"/>
      <c r="J28" s="287"/>
      <c r="K28" s="287"/>
      <c r="L28" s="287"/>
      <c r="M28" s="287"/>
      <c r="N28" s="287"/>
    </row>
    <row r="29" spans="1:14" ht="15" x14ac:dyDescent="0.3">
      <c r="A29" s="8" t="s">
        <v>207</v>
      </c>
      <c r="B29" s="208" t="s">
        <v>129</v>
      </c>
      <c r="C29" s="10"/>
      <c r="D29" s="155">
        <v>797219</v>
      </c>
      <c r="E29" s="155">
        <v>798889</v>
      </c>
      <c r="F29" s="155">
        <v>827872</v>
      </c>
      <c r="G29" s="205">
        <v>858025</v>
      </c>
      <c r="H29" s="1"/>
      <c r="I29" s="290"/>
      <c r="J29" s="287"/>
      <c r="K29" s="287"/>
      <c r="L29" s="287"/>
      <c r="M29" s="287"/>
      <c r="N29" s="287"/>
    </row>
    <row r="30" spans="1:14" ht="15" x14ac:dyDescent="0.3">
      <c r="A30" s="8" t="s">
        <v>207</v>
      </c>
      <c r="B30" s="206" t="s">
        <v>130</v>
      </c>
      <c r="C30" s="6"/>
      <c r="D30" s="156">
        <v>1143333</v>
      </c>
      <c r="E30" s="156">
        <v>1128601</v>
      </c>
      <c r="F30" s="156">
        <v>1118861</v>
      </c>
      <c r="G30" s="207">
        <v>1122302</v>
      </c>
      <c r="H30" s="1"/>
      <c r="I30" s="290"/>
      <c r="J30" s="287"/>
      <c r="K30" s="287"/>
      <c r="L30" s="287"/>
      <c r="M30" s="287"/>
      <c r="N30" s="287"/>
    </row>
    <row r="31" spans="1:14" ht="15" x14ac:dyDescent="0.3">
      <c r="A31" s="8"/>
      <c r="B31" s="222" t="s">
        <v>131</v>
      </c>
      <c r="C31" s="193"/>
      <c r="D31" s="194"/>
      <c r="E31" s="194"/>
      <c r="F31" s="194"/>
      <c r="G31" s="223"/>
      <c r="H31" s="1"/>
      <c r="I31" s="290"/>
      <c r="J31" s="287"/>
      <c r="K31" s="287"/>
      <c r="L31" s="287"/>
      <c r="M31" s="287"/>
      <c r="N31" s="287"/>
    </row>
    <row r="32" spans="1:14" ht="15" x14ac:dyDescent="0.3">
      <c r="A32" s="8" t="s">
        <v>207</v>
      </c>
      <c r="B32" s="206" t="s">
        <v>132</v>
      </c>
      <c r="C32" s="6"/>
      <c r="D32" s="156">
        <v>187329</v>
      </c>
      <c r="E32" s="156">
        <v>186151</v>
      </c>
      <c r="F32" s="156">
        <v>179287</v>
      </c>
      <c r="G32" s="207">
        <v>171126</v>
      </c>
      <c r="H32" s="1"/>
      <c r="I32" s="290"/>
      <c r="J32" s="287"/>
      <c r="K32" s="287"/>
      <c r="L32" s="287"/>
      <c r="M32" s="287"/>
      <c r="N32" s="287"/>
    </row>
    <row r="33" spans="1:14" ht="15" x14ac:dyDescent="0.3">
      <c r="A33" s="8" t="s">
        <v>207</v>
      </c>
      <c r="B33" s="208" t="s">
        <v>133</v>
      </c>
      <c r="C33" s="10"/>
      <c r="D33" s="155">
        <v>118189</v>
      </c>
      <c r="E33" s="155">
        <v>100747</v>
      </c>
      <c r="F33" s="155">
        <v>101794</v>
      </c>
      <c r="G33" s="205">
        <v>101745</v>
      </c>
      <c r="H33" s="1"/>
      <c r="I33" s="290"/>
      <c r="J33" s="287"/>
      <c r="K33" s="287"/>
      <c r="L33" s="287"/>
      <c r="M33" s="287"/>
      <c r="N33" s="287"/>
    </row>
    <row r="34" spans="1:14" ht="15" x14ac:dyDescent="0.3">
      <c r="A34" s="8" t="s">
        <v>207</v>
      </c>
      <c r="B34" s="206" t="s">
        <v>134</v>
      </c>
      <c r="C34" s="6"/>
      <c r="D34" s="156">
        <v>49524</v>
      </c>
      <c r="E34" s="156">
        <v>51341</v>
      </c>
      <c r="F34" s="156">
        <v>54008</v>
      </c>
      <c r="G34" s="207">
        <v>51487</v>
      </c>
      <c r="H34" s="1"/>
      <c r="I34" s="290"/>
      <c r="J34" s="287"/>
      <c r="K34" s="287"/>
      <c r="L34" s="287"/>
      <c r="M34" s="287"/>
      <c r="N34" s="287"/>
    </row>
    <row r="35" spans="1:14" ht="15" x14ac:dyDescent="0.3">
      <c r="A35" s="8" t="s">
        <v>207</v>
      </c>
      <c r="B35" s="208" t="s">
        <v>135</v>
      </c>
      <c r="C35" s="10"/>
      <c r="D35" s="155">
        <v>26935</v>
      </c>
      <c r="E35" s="155">
        <v>10304</v>
      </c>
      <c r="F35" s="155">
        <v>11444</v>
      </c>
      <c r="G35" s="205">
        <v>1842</v>
      </c>
      <c r="H35" s="1"/>
      <c r="I35" s="290"/>
      <c r="J35" s="287"/>
      <c r="K35" s="287"/>
      <c r="L35" s="287"/>
      <c r="M35" s="287"/>
      <c r="N35" s="287"/>
    </row>
    <row r="36" spans="1:14" ht="15" x14ac:dyDescent="0.3">
      <c r="A36" s="8" t="s">
        <v>207</v>
      </c>
      <c r="B36" s="206" t="s">
        <v>173</v>
      </c>
      <c r="C36" s="6"/>
      <c r="D36" s="156">
        <v>154660</v>
      </c>
      <c r="E36" s="156"/>
      <c r="F36" s="156"/>
      <c r="G36" s="207"/>
      <c r="H36" s="1"/>
      <c r="I36" s="290"/>
      <c r="J36" s="287"/>
      <c r="K36" s="287"/>
      <c r="L36" s="287"/>
      <c r="M36" s="287"/>
      <c r="N36" s="287"/>
    </row>
    <row r="37" spans="1:14" ht="15" x14ac:dyDescent="0.3">
      <c r="A37" s="8"/>
      <c r="B37" s="222" t="s">
        <v>172</v>
      </c>
      <c r="C37" s="195"/>
      <c r="D37" s="196"/>
      <c r="E37" s="196"/>
      <c r="F37" s="196"/>
      <c r="G37" s="224"/>
      <c r="H37" s="1"/>
      <c r="I37" s="290"/>
      <c r="J37" s="287"/>
      <c r="K37" s="287"/>
      <c r="L37" s="287"/>
      <c r="M37" s="287"/>
      <c r="N37" s="287"/>
    </row>
    <row r="38" spans="1:14" ht="15" x14ac:dyDescent="0.3">
      <c r="A38" s="8" t="s">
        <v>207</v>
      </c>
      <c r="B38" s="206" t="s">
        <v>136</v>
      </c>
      <c r="C38" s="6"/>
      <c r="D38" s="156">
        <v>67259</v>
      </c>
      <c r="E38" s="156">
        <v>63843</v>
      </c>
      <c r="F38" s="156">
        <v>48116</v>
      </c>
      <c r="G38" s="207">
        <v>67901</v>
      </c>
      <c r="H38" s="1"/>
      <c r="I38" s="290"/>
      <c r="J38" s="287"/>
      <c r="K38" s="287"/>
      <c r="L38" s="287"/>
      <c r="M38" s="287"/>
      <c r="N38" s="287"/>
    </row>
    <row r="39" spans="1:14" ht="15" x14ac:dyDescent="0.3">
      <c r="A39" s="8"/>
      <c r="B39" s="209" t="s">
        <v>137</v>
      </c>
      <c r="C39" s="5"/>
      <c r="D39" s="166">
        <f>SUM(D26:D38)</f>
        <v>2544448</v>
      </c>
      <c r="E39" s="166">
        <f t="shared" ref="E39:F39" si="0">SUM(E26:E38)</f>
        <v>2339876</v>
      </c>
      <c r="F39" s="166">
        <f t="shared" si="0"/>
        <v>2341382</v>
      </c>
      <c r="G39" s="225">
        <f>SUM(G26:G38)</f>
        <v>2374428</v>
      </c>
      <c r="H39" s="1"/>
      <c r="I39" s="290"/>
      <c r="J39" s="287"/>
      <c r="K39" s="287"/>
      <c r="L39" s="287"/>
      <c r="M39" s="287"/>
      <c r="N39" s="287"/>
    </row>
    <row r="40" spans="1:14" ht="15" x14ac:dyDescent="0.3">
      <c r="A40" s="8"/>
      <c r="B40" s="226" t="s">
        <v>138</v>
      </c>
      <c r="C40" s="189"/>
      <c r="D40" s="190"/>
      <c r="E40" s="190"/>
      <c r="F40" s="190"/>
      <c r="G40" s="217"/>
      <c r="H40" s="1"/>
      <c r="I40" s="290"/>
      <c r="J40" s="287"/>
      <c r="K40" s="287"/>
      <c r="L40" s="287"/>
      <c r="M40" s="287"/>
      <c r="N40" s="287"/>
    </row>
    <row r="41" spans="1:14" ht="15" x14ac:dyDescent="0.3">
      <c r="A41" s="8"/>
      <c r="B41" s="222" t="s">
        <v>140</v>
      </c>
      <c r="C41" s="193"/>
      <c r="D41" s="194"/>
      <c r="E41" s="194"/>
      <c r="F41" s="194"/>
      <c r="G41" s="223"/>
      <c r="H41" s="1"/>
      <c r="I41" s="290"/>
      <c r="J41" s="287"/>
      <c r="K41" s="287"/>
      <c r="L41" s="287"/>
      <c r="M41" s="287"/>
      <c r="N41" s="287"/>
    </row>
    <row r="42" spans="1:14" ht="15" x14ac:dyDescent="0.3">
      <c r="A42" s="8" t="s">
        <v>207</v>
      </c>
      <c r="B42" s="206" t="s">
        <v>139</v>
      </c>
      <c r="C42" s="6"/>
      <c r="D42" s="156">
        <v>334153</v>
      </c>
      <c r="E42" s="156">
        <v>322158</v>
      </c>
      <c r="F42" s="156">
        <v>256879</v>
      </c>
      <c r="G42" s="207">
        <v>242581</v>
      </c>
      <c r="H42" s="1"/>
      <c r="I42" s="290"/>
      <c r="J42" s="287"/>
      <c r="K42" s="287"/>
      <c r="L42" s="287"/>
      <c r="M42" s="287"/>
      <c r="N42" s="287"/>
    </row>
    <row r="43" spans="1:14" ht="15" x14ac:dyDescent="0.3">
      <c r="A43" s="8" t="s">
        <v>207</v>
      </c>
      <c r="B43" s="208" t="s">
        <v>141</v>
      </c>
      <c r="C43" s="10"/>
      <c r="D43" s="155">
        <v>79937</v>
      </c>
      <c r="E43" s="155">
        <v>85059</v>
      </c>
      <c r="F43" s="155">
        <v>75398</v>
      </c>
      <c r="G43" s="205">
        <v>79917</v>
      </c>
      <c r="H43" s="1"/>
      <c r="I43" s="290"/>
      <c r="J43" s="287"/>
      <c r="K43" s="287"/>
      <c r="L43" s="287"/>
      <c r="M43" s="287"/>
      <c r="N43" s="287"/>
    </row>
    <row r="44" spans="1:14" ht="15" x14ac:dyDescent="0.3">
      <c r="A44" s="8" t="s">
        <v>207</v>
      </c>
      <c r="B44" s="206" t="s">
        <v>142</v>
      </c>
      <c r="C44" s="6"/>
      <c r="D44" s="156">
        <v>224571</v>
      </c>
      <c r="E44" s="156">
        <v>227648</v>
      </c>
      <c r="F44" s="156">
        <v>163745</v>
      </c>
      <c r="G44" s="207">
        <v>157201</v>
      </c>
      <c r="H44" s="1"/>
      <c r="I44" s="290"/>
      <c r="J44" s="287"/>
      <c r="K44" s="287"/>
      <c r="L44" s="287"/>
      <c r="M44" s="287"/>
      <c r="N44" s="287"/>
    </row>
    <row r="45" spans="1:14" ht="15" x14ac:dyDescent="0.3">
      <c r="A45" s="8"/>
      <c r="B45" s="218" t="s">
        <v>143</v>
      </c>
      <c r="C45" s="187"/>
      <c r="D45" s="188"/>
      <c r="E45" s="188"/>
      <c r="F45" s="188"/>
      <c r="G45" s="219"/>
      <c r="H45" s="1"/>
      <c r="I45" s="290"/>
      <c r="J45" s="287"/>
      <c r="K45" s="287"/>
      <c r="L45" s="287"/>
      <c r="M45" s="287"/>
      <c r="N45" s="287"/>
    </row>
    <row r="46" spans="1:14" ht="15" x14ac:dyDescent="0.3">
      <c r="A46" s="8" t="s">
        <v>207</v>
      </c>
      <c r="B46" s="206" t="s">
        <v>144</v>
      </c>
      <c r="C46" s="6"/>
      <c r="D46" s="156">
        <v>467202</v>
      </c>
      <c r="E46" s="156">
        <v>491163</v>
      </c>
      <c r="F46" s="156">
        <v>418244</v>
      </c>
      <c r="G46" s="207">
        <v>345229</v>
      </c>
      <c r="H46" s="1"/>
      <c r="I46" s="290"/>
      <c r="J46" s="287"/>
      <c r="K46" s="287"/>
      <c r="L46" s="287"/>
      <c r="M46" s="287"/>
      <c r="N46" s="287"/>
    </row>
    <row r="47" spans="1:14" ht="15" x14ac:dyDescent="0.3">
      <c r="A47" s="8" t="s">
        <v>207</v>
      </c>
      <c r="B47" s="208" t="s">
        <v>145</v>
      </c>
      <c r="C47" s="10"/>
      <c r="D47" s="155">
        <v>21270</v>
      </c>
      <c r="E47" s="155">
        <v>25470</v>
      </c>
      <c r="F47" s="155">
        <v>25991</v>
      </c>
      <c r="G47" s="205">
        <v>38730</v>
      </c>
      <c r="H47" s="1"/>
      <c r="I47" s="290"/>
      <c r="J47" s="287"/>
      <c r="K47" s="287"/>
      <c r="L47" s="287"/>
      <c r="M47" s="287"/>
      <c r="N47" s="287"/>
    </row>
    <row r="48" spans="1:14" ht="15" x14ac:dyDescent="0.3">
      <c r="A48" s="8" t="s">
        <v>207</v>
      </c>
      <c r="B48" s="206" t="s">
        <v>146</v>
      </c>
      <c r="C48" s="6"/>
      <c r="D48" s="156">
        <v>29082</v>
      </c>
      <c r="E48" s="156">
        <v>41351</v>
      </c>
      <c r="F48" s="156">
        <v>42654</v>
      </c>
      <c r="G48" s="207">
        <v>43238</v>
      </c>
      <c r="H48" s="1"/>
      <c r="I48" s="290"/>
      <c r="J48" s="287"/>
      <c r="K48" s="287"/>
      <c r="L48" s="287"/>
      <c r="M48" s="287"/>
      <c r="N48" s="287"/>
    </row>
    <row r="49" spans="1:14" ht="15" x14ac:dyDescent="0.3">
      <c r="A49" s="8" t="s">
        <v>207</v>
      </c>
      <c r="B49" s="208" t="s">
        <v>147</v>
      </c>
      <c r="C49" s="10"/>
      <c r="D49" s="155">
        <v>25506</v>
      </c>
      <c r="E49" s="155">
        <v>19673</v>
      </c>
      <c r="F49" s="155">
        <v>17852</v>
      </c>
      <c r="G49" s="205">
        <v>19196</v>
      </c>
      <c r="H49" s="1"/>
      <c r="I49" s="290"/>
      <c r="J49" s="287"/>
      <c r="K49" s="287"/>
      <c r="L49" s="287"/>
      <c r="M49" s="287"/>
      <c r="N49" s="287"/>
    </row>
    <row r="50" spans="1:14" ht="15" x14ac:dyDescent="0.3">
      <c r="A50" s="8"/>
      <c r="B50" s="220" t="s">
        <v>148</v>
      </c>
      <c r="C50" s="191"/>
      <c r="D50" s="192"/>
      <c r="E50" s="192"/>
      <c r="F50" s="192"/>
      <c r="G50" s="221"/>
      <c r="H50" s="1"/>
      <c r="I50" s="290"/>
      <c r="J50" s="287"/>
      <c r="K50" s="287"/>
      <c r="L50" s="287"/>
      <c r="M50" s="287"/>
      <c r="N50" s="287"/>
    </row>
    <row r="51" spans="1:14" ht="15" x14ac:dyDescent="0.3">
      <c r="A51" s="1" t="s">
        <v>215</v>
      </c>
      <c r="B51" s="208" t="s">
        <v>149</v>
      </c>
      <c r="C51" s="10"/>
      <c r="D51" s="155">
        <v>472474</v>
      </c>
      <c r="E51" s="155">
        <v>371369</v>
      </c>
      <c r="F51" s="155">
        <v>321423</v>
      </c>
      <c r="G51" s="205">
        <v>276360</v>
      </c>
      <c r="H51" s="1"/>
      <c r="I51" s="290"/>
      <c r="J51" s="287"/>
      <c r="K51" s="287"/>
      <c r="L51" s="287"/>
      <c r="M51" s="287"/>
      <c r="N51" s="287"/>
    </row>
    <row r="52" spans="1:14" ht="15" x14ac:dyDescent="0.3">
      <c r="A52" s="11"/>
      <c r="B52" s="227" t="s">
        <v>150</v>
      </c>
      <c r="C52" s="163"/>
      <c r="D52" s="165">
        <f t="shared" ref="D52:F52" si="1">SUM(D42:D51)</f>
        <v>1654195</v>
      </c>
      <c r="E52" s="165">
        <f t="shared" si="1"/>
        <v>1583891</v>
      </c>
      <c r="F52" s="165">
        <f t="shared" si="1"/>
        <v>1322186</v>
      </c>
      <c r="G52" s="228">
        <f>SUM(G42:G51)</f>
        <v>1202452</v>
      </c>
      <c r="H52" s="3"/>
      <c r="I52" s="290"/>
      <c r="J52" s="287"/>
      <c r="K52" s="287"/>
      <c r="L52" s="287"/>
      <c r="M52" s="287"/>
      <c r="N52" s="287"/>
    </row>
    <row r="53" spans="1:14" ht="15" x14ac:dyDescent="0.3">
      <c r="A53" s="11"/>
      <c r="B53" s="209" t="s">
        <v>151</v>
      </c>
      <c r="C53" s="164"/>
      <c r="D53" s="169">
        <f t="shared" ref="D53:F53" si="2">SUM(D52,D39)</f>
        <v>4198643</v>
      </c>
      <c r="E53" s="169">
        <f t="shared" si="2"/>
        <v>3923767</v>
      </c>
      <c r="F53" s="169">
        <f t="shared" si="2"/>
        <v>3663568</v>
      </c>
      <c r="G53" s="229">
        <f>SUM(G52,G39)</f>
        <v>3576880</v>
      </c>
      <c r="H53" s="3"/>
      <c r="I53" s="290"/>
      <c r="J53" s="287"/>
      <c r="K53" s="287"/>
      <c r="L53" s="287"/>
      <c r="M53" s="287"/>
      <c r="N53" s="287"/>
    </row>
    <row r="54" spans="1:14" ht="15" x14ac:dyDescent="0.3">
      <c r="A54" s="11"/>
      <c r="B54" s="216" t="s">
        <v>152</v>
      </c>
      <c r="C54" s="189"/>
      <c r="D54" s="190"/>
      <c r="E54" s="190"/>
      <c r="F54" s="190"/>
      <c r="G54" s="217"/>
      <c r="H54" s="3"/>
      <c r="I54" s="290"/>
      <c r="J54" s="287"/>
      <c r="K54" s="287"/>
      <c r="L54" s="287"/>
      <c r="M54" s="287"/>
      <c r="N54" s="287"/>
    </row>
    <row r="55" spans="1:14" ht="15" x14ac:dyDescent="0.3">
      <c r="A55" s="11"/>
      <c r="B55" s="222" t="s">
        <v>153</v>
      </c>
      <c r="C55" s="193"/>
      <c r="D55" s="194"/>
      <c r="E55" s="194"/>
      <c r="F55" s="194"/>
      <c r="G55" s="223"/>
      <c r="H55" s="3"/>
      <c r="I55" s="290"/>
      <c r="J55" s="287"/>
      <c r="K55" s="287"/>
      <c r="L55" s="287"/>
      <c r="M55" s="287"/>
      <c r="N55" s="287"/>
    </row>
    <row r="56" spans="1:14" ht="15" x14ac:dyDescent="0.3">
      <c r="A56" s="11"/>
      <c r="B56" s="206" t="s">
        <v>154</v>
      </c>
      <c r="C56" s="179"/>
      <c r="D56" s="180">
        <v>65490</v>
      </c>
      <c r="E56" s="180">
        <v>65490</v>
      </c>
      <c r="F56" s="180">
        <v>65490</v>
      </c>
      <c r="G56" s="230">
        <v>34235</v>
      </c>
      <c r="H56" s="3"/>
      <c r="I56" s="290"/>
      <c r="J56" s="287"/>
      <c r="K56" s="287"/>
      <c r="L56" s="287"/>
      <c r="M56" s="287"/>
      <c r="N56" s="287"/>
    </row>
    <row r="57" spans="1:14" ht="15" x14ac:dyDescent="0.3">
      <c r="A57" s="11"/>
      <c r="B57" s="208" t="s">
        <v>155</v>
      </c>
      <c r="C57" s="182"/>
      <c r="D57" s="183">
        <v>781316</v>
      </c>
      <c r="E57" s="183">
        <v>781316</v>
      </c>
      <c r="F57" s="183">
        <v>779443</v>
      </c>
      <c r="G57" s="231">
        <v>32111</v>
      </c>
      <c r="H57" s="3"/>
      <c r="I57" s="290"/>
      <c r="J57" s="287"/>
      <c r="K57" s="287"/>
      <c r="L57" s="287"/>
      <c r="M57" s="287"/>
      <c r="N57" s="287"/>
    </row>
    <row r="58" spans="1:14" ht="15" x14ac:dyDescent="0.3">
      <c r="A58" s="11"/>
      <c r="B58" s="206" t="s">
        <v>156</v>
      </c>
      <c r="C58" s="179"/>
      <c r="D58" s="180">
        <v>154650</v>
      </c>
      <c r="E58" s="180">
        <v>116523</v>
      </c>
      <c r="F58" s="180">
        <v>84126</v>
      </c>
      <c r="G58" s="230">
        <v>52045</v>
      </c>
      <c r="H58" s="3"/>
      <c r="I58" s="290"/>
      <c r="J58" s="287"/>
      <c r="K58" s="287"/>
      <c r="L58" s="287"/>
      <c r="M58" s="287"/>
      <c r="N58" s="287"/>
    </row>
    <row r="59" spans="1:14" ht="15" x14ac:dyDescent="0.3">
      <c r="A59" s="11"/>
      <c r="B59" s="208" t="s">
        <v>157</v>
      </c>
      <c r="C59" s="181"/>
      <c r="D59" s="183">
        <v>1426211</v>
      </c>
      <c r="E59" s="183">
        <v>1263121</v>
      </c>
      <c r="F59" s="183">
        <v>1075801</v>
      </c>
      <c r="G59" s="231">
        <v>906951</v>
      </c>
      <c r="H59" s="3"/>
      <c r="I59" s="290"/>
      <c r="J59" s="287"/>
      <c r="K59" s="287"/>
      <c r="L59" s="287"/>
      <c r="M59" s="287"/>
      <c r="N59" s="287"/>
    </row>
    <row r="60" spans="1:14" ht="15" x14ac:dyDescent="0.3">
      <c r="A60" s="11"/>
      <c r="B60" s="227" t="s">
        <v>158</v>
      </c>
      <c r="C60" s="9"/>
      <c r="D60" s="165">
        <f t="shared" ref="D60:F60" si="3">SUM(D56:D59)</f>
        <v>2427667</v>
      </c>
      <c r="E60" s="165">
        <f t="shared" si="3"/>
        <v>2226450</v>
      </c>
      <c r="F60" s="165">
        <f t="shared" si="3"/>
        <v>2004860</v>
      </c>
      <c r="G60" s="228">
        <f>SUM(G56:G59)</f>
        <v>1025342</v>
      </c>
      <c r="H60" s="3"/>
      <c r="I60" s="290"/>
      <c r="J60" s="287"/>
      <c r="K60" s="287"/>
      <c r="L60" s="287"/>
      <c r="M60" s="287"/>
      <c r="N60" s="287"/>
    </row>
    <row r="61" spans="1:14" ht="15" x14ac:dyDescent="0.3">
      <c r="A61" s="11"/>
      <c r="B61" s="222" t="s">
        <v>160</v>
      </c>
      <c r="C61" s="193"/>
      <c r="D61" s="194"/>
      <c r="E61" s="194"/>
      <c r="F61" s="194"/>
      <c r="G61" s="223"/>
      <c r="H61" s="3"/>
      <c r="I61" s="290"/>
      <c r="J61" s="287"/>
      <c r="K61" s="287"/>
      <c r="L61" s="287"/>
      <c r="M61" s="287"/>
      <c r="N61" s="287"/>
    </row>
    <row r="62" spans="1:14" ht="15" x14ac:dyDescent="0.3">
      <c r="A62" s="1" t="s">
        <v>207</v>
      </c>
      <c r="B62" s="232" t="s">
        <v>159</v>
      </c>
      <c r="C62" s="178"/>
      <c r="D62" s="180">
        <v>230165</v>
      </c>
      <c r="E62" s="180">
        <v>196853</v>
      </c>
      <c r="F62" s="180">
        <v>185687</v>
      </c>
      <c r="G62" s="230">
        <v>175734</v>
      </c>
      <c r="H62" s="1"/>
      <c r="I62" s="290"/>
      <c r="J62" s="287"/>
      <c r="K62" s="287"/>
      <c r="L62" s="287"/>
      <c r="M62" s="287"/>
      <c r="N62" s="287"/>
    </row>
    <row r="63" spans="1:14" ht="15" x14ac:dyDescent="0.3">
      <c r="A63" s="8" t="s">
        <v>207</v>
      </c>
      <c r="B63" s="208" t="s">
        <v>161</v>
      </c>
      <c r="C63" s="181"/>
      <c r="D63" s="183">
        <v>219638</v>
      </c>
      <c r="E63" s="183">
        <v>224568</v>
      </c>
      <c r="F63" s="183">
        <v>207878</v>
      </c>
      <c r="G63" s="231">
        <v>233985</v>
      </c>
      <c r="H63" s="1"/>
      <c r="I63" s="290"/>
      <c r="J63" s="287"/>
      <c r="K63" s="287"/>
      <c r="L63" s="287"/>
      <c r="M63" s="287"/>
      <c r="N63" s="287"/>
    </row>
    <row r="64" spans="1:14" ht="15" x14ac:dyDescent="0.3">
      <c r="A64" s="8" t="s">
        <v>207</v>
      </c>
      <c r="B64" s="206" t="s">
        <v>162</v>
      </c>
      <c r="C64" s="178"/>
      <c r="D64" s="180">
        <v>24317</v>
      </c>
      <c r="E64" s="180">
        <v>22451</v>
      </c>
      <c r="F64" s="180">
        <v>23716</v>
      </c>
      <c r="G64" s="230">
        <v>24613</v>
      </c>
      <c r="H64" s="1"/>
      <c r="I64" s="290"/>
      <c r="J64" s="287"/>
      <c r="K64" s="287"/>
      <c r="L64" s="287"/>
      <c r="M64" s="287"/>
      <c r="N64" s="287"/>
    </row>
    <row r="65" spans="1:14" ht="15" x14ac:dyDescent="0.3">
      <c r="A65" s="8" t="s">
        <v>208</v>
      </c>
      <c r="B65" s="208" t="s">
        <v>174</v>
      </c>
      <c r="C65" s="181"/>
      <c r="D65" s="183">
        <v>131091</v>
      </c>
      <c r="E65" s="183"/>
      <c r="F65" s="183"/>
      <c r="G65" s="231"/>
      <c r="H65" s="1"/>
      <c r="I65" s="290"/>
      <c r="J65" s="287"/>
      <c r="K65" s="287"/>
      <c r="L65" s="287"/>
      <c r="M65" s="287"/>
      <c r="N65" s="287"/>
    </row>
    <row r="66" spans="1:14" ht="15" x14ac:dyDescent="0.3">
      <c r="A66" s="8" t="s">
        <v>208</v>
      </c>
      <c r="B66" s="206" t="s">
        <v>163</v>
      </c>
      <c r="C66" s="178"/>
      <c r="D66" s="180">
        <v>741161</v>
      </c>
      <c r="E66" s="180">
        <v>1170</v>
      </c>
      <c r="F66" s="180">
        <v>801888</v>
      </c>
      <c r="G66" s="230">
        <v>912588</v>
      </c>
      <c r="H66" s="1"/>
      <c r="I66" s="290"/>
      <c r="J66" s="287"/>
      <c r="K66" s="287"/>
      <c r="L66" s="287"/>
      <c r="M66" s="287"/>
      <c r="N66" s="287"/>
    </row>
    <row r="67" spans="1:14" ht="15" x14ac:dyDescent="0.3">
      <c r="A67" s="8" t="s">
        <v>207</v>
      </c>
      <c r="B67" s="208" t="s">
        <v>175</v>
      </c>
      <c r="C67" s="181"/>
      <c r="D67" s="183">
        <v>1857</v>
      </c>
      <c r="E67" s="183">
        <v>1857</v>
      </c>
      <c r="F67" s="183"/>
      <c r="G67" s="231"/>
      <c r="H67" s="1"/>
      <c r="I67" s="290"/>
      <c r="J67" s="287"/>
      <c r="K67" s="287"/>
      <c r="L67" s="287"/>
      <c r="M67" s="287"/>
      <c r="N67" s="287"/>
    </row>
    <row r="68" spans="1:14" ht="15" x14ac:dyDescent="0.3">
      <c r="A68" s="8"/>
      <c r="B68" s="227" t="s">
        <v>164</v>
      </c>
      <c r="C68" s="6"/>
      <c r="D68" s="165">
        <f t="shared" ref="D68:F68" si="4">SUM(D62:D67)</f>
        <v>1348229</v>
      </c>
      <c r="E68" s="165">
        <f t="shared" si="4"/>
        <v>446899</v>
      </c>
      <c r="F68" s="165">
        <f t="shared" si="4"/>
        <v>1219169</v>
      </c>
      <c r="G68" s="228">
        <f>SUM(G62:G67)</f>
        <v>1346920</v>
      </c>
      <c r="H68" s="1"/>
      <c r="I68" s="290"/>
      <c r="J68" s="287"/>
      <c r="K68" s="287"/>
      <c r="L68" s="287"/>
      <c r="M68" s="287"/>
      <c r="N68" s="287"/>
    </row>
    <row r="69" spans="1:14" ht="15" x14ac:dyDescent="0.3">
      <c r="A69" s="8"/>
      <c r="B69" s="222" t="s">
        <v>165</v>
      </c>
      <c r="C69" s="193"/>
      <c r="D69" s="194"/>
      <c r="E69" s="194"/>
      <c r="F69" s="194"/>
      <c r="G69" s="223"/>
      <c r="H69" s="1"/>
      <c r="I69" s="290"/>
      <c r="J69" s="287"/>
      <c r="K69" s="287"/>
      <c r="L69" s="287"/>
      <c r="M69" s="287"/>
      <c r="N69" s="287"/>
    </row>
    <row r="70" spans="1:14" ht="15" x14ac:dyDescent="0.3">
      <c r="A70" s="8" t="s">
        <v>208</v>
      </c>
      <c r="B70" s="206" t="s">
        <v>163</v>
      </c>
      <c r="C70" s="178"/>
      <c r="D70" s="180"/>
      <c r="E70" s="180">
        <v>821535</v>
      </c>
      <c r="F70" s="180">
        <v>76140</v>
      </c>
      <c r="G70" s="230">
        <v>880482</v>
      </c>
      <c r="H70" s="3"/>
      <c r="I70" s="290"/>
      <c r="J70" s="287"/>
      <c r="K70" s="287"/>
      <c r="L70" s="287"/>
      <c r="M70" s="287"/>
      <c r="N70" s="287"/>
    </row>
    <row r="71" spans="1:14" ht="15" x14ac:dyDescent="0.3">
      <c r="A71" s="8" t="s">
        <v>208</v>
      </c>
      <c r="B71" s="208" t="s">
        <v>166</v>
      </c>
      <c r="C71" s="181"/>
      <c r="D71" s="183">
        <v>202988</v>
      </c>
      <c r="E71" s="183">
        <v>212744</v>
      </c>
      <c r="F71" s="183">
        <v>176203</v>
      </c>
      <c r="G71" s="231">
        <v>154029</v>
      </c>
      <c r="H71" s="3"/>
      <c r="I71" s="290"/>
      <c r="J71" s="287"/>
      <c r="K71" s="287"/>
      <c r="L71" s="287"/>
      <c r="M71" s="287"/>
      <c r="N71" s="287"/>
    </row>
    <row r="72" spans="1:14" ht="15" x14ac:dyDescent="0.3">
      <c r="A72" s="8" t="s">
        <v>207</v>
      </c>
      <c r="B72" s="206" t="s">
        <v>167</v>
      </c>
      <c r="C72" s="178"/>
      <c r="D72" s="180">
        <v>8815</v>
      </c>
      <c r="E72" s="180">
        <v>36663</v>
      </c>
      <c r="F72" s="180">
        <v>18919</v>
      </c>
      <c r="G72" s="230">
        <v>20951</v>
      </c>
      <c r="H72" s="12"/>
      <c r="I72" s="290"/>
      <c r="J72" s="287"/>
      <c r="K72" s="287"/>
      <c r="L72" s="287"/>
      <c r="M72" s="287"/>
      <c r="N72" s="287"/>
    </row>
    <row r="73" spans="1:14" ht="15" x14ac:dyDescent="0.3">
      <c r="A73" s="8" t="s">
        <v>207</v>
      </c>
      <c r="B73" s="208" t="s">
        <v>168</v>
      </c>
      <c r="C73" s="181"/>
      <c r="D73" s="183">
        <v>29687</v>
      </c>
      <c r="E73" s="183">
        <v>28225</v>
      </c>
      <c r="F73" s="183">
        <v>22518</v>
      </c>
      <c r="G73" s="231">
        <v>25220</v>
      </c>
      <c r="H73" s="3"/>
      <c r="I73" s="290"/>
      <c r="J73" s="287"/>
      <c r="K73" s="287"/>
      <c r="L73" s="287"/>
      <c r="M73" s="287"/>
      <c r="N73" s="287"/>
    </row>
    <row r="74" spans="1:14" ht="15" x14ac:dyDescent="0.3">
      <c r="A74" s="8" t="s">
        <v>208</v>
      </c>
      <c r="B74" s="233" t="s">
        <v>174</v>
      </c>
      <c r="C74" s="184"/>
      <c r="D74" s="185">
        <v>25310</v>
      </c>
      <c r="E74" s="185"/>
      <c r="F74" s="185"/>
      <c r="G74" s="234"/>
      <c r="H74" s="3"/>
      <c r="I74" s="290"/>
      <c r="J74" s="287"/>
      <c r="K74" s="287"/>
      <c r="L74" s="287"/>
      <c r="M74" s="287"/>
      <c r="N74" s="287"/>
    </row>
    <row r="75" spans="1:14" ht="15" x14ac:dyDescent="0.3">
      <c r="A75" s="8" t="s">
        <v>207</v>
      </c>
      <c r="B75" s="208" t="s">
        <v>169</v>
      </c>
      <c r="C75" s="181"/>
      <c r="D75" s="181">
        <v>155947</v>
      </c>
      <c r="E75" s="181">
        <v>151251</v>
      </c>
      <c r="F75" s="181">
        <v>145759</v>
      </c>
      <c r="G75" s="235">
        <v>123936</v>
      </c>
      <c r="H75" s="12"/>
      <c r="I75" s="290"/>
      <c r="J75" s="287"/>
      <c r="K75" s="287"/>
      <c r="L75" s="287"/>
      <c r="M75" s="287"/>
      <c r="N75" s="287"/>
    </row>
    <row r="76" spans="1:14" ht="15" x14ac:dyDescent="0.3">
      <c r="A76" s="8"/>
      <c r="B76" s="236" t="s">
        <v>170</v>
      </c>
      <c r="C76" s="170"/>
      <c r="D76" s="254">
        <f t="shared" ref="D76:F76" si="5">SUM(D70:D75)</f>
        <v>422747</v>
      </c>
      <c r="E76" s="254">
        <f t="shared" si="5"/>
        <v>1250418</v>
      </c>
      <c r="F76" s="254">
        <f t="shared" si="5"/>
        <v>439539</v>
      </c>
      <c r="G76" s="255">
        <f>SUM(G70:G75)</f>
        <v>1204618</v>
      </c>
      <c r="H76" s="3"/>
      <c r="I76" s="290"/>
      <c r="J76" s="287"/>
      <c r="K76" s="287"/>
      <c r="L76" s="287"/>
      <c r="M76" s="287"/>
      <c r="N76" s="287"/>
    </row>
    <row r="77" spans="1:14" ht="16.5" x14ac:dyDescent="0.3">
      <c r="A77" s="1"/>
      <c r="B77" s="198" t="str">
        <f>+B2</f>
        <v>VBG Group</v>
      </c>
      <c r="C77" s="177"/>
      <c r="D77" s="177" t="str">
        <f>D2</f>
        <v>By: Damian sandilands</v>
      </c>
      <c r="E77" s="177"/>
      <c r="F77" s="177"/>
      <c r="G77" s="199"/>
      <c r="H77" s="3"/>
      <c r="I77" s="290"/>
      <c r="J77" s="287"/>
      <c r="K77" s="287"/>
      <c r="L77" s="287"/>
      <c r="M77" s="287"/>
      <c r="N77" s="287"/>
    </row>
    <row r="78" spans="1:14" ht="16.5" x14ac:dyDescent="0.3">
      <c r="A78" s="1"/>
      <c r="B78" s="293" t="s">
        <v>86</v>
      </c>
      <c r="C78" s="294"/>
      <c r="D78" s="294"/>
      <c r="E78" s="294"/>
      <c r="F78" s="294"/>
      <c r="G78" s="301"/>
      <c r="H78" s="12"/>
      <c r="I78" s="290"/>
      <c r="J78" s="287"/>
      <c r="K78" s="287"/>
      <c r="L78" s="287"/>
      <c r="M78" s="287"/>
      <c r="N78" s="287"/>
    </row>
    <row r="79" spans="1:14" ht="16.5" thickBot="1" x14ac:dyDescent="0.35">
      <c r="A79" s="8"/>
      <c r="B79" s="296" t="str">
        <f>+B4</f>
        <v>Years ended [31-Dec]</v>
      </c>
      <c r="C79" s="297"/>
      <c r="D79" s="297"/>
      <c r="E79" s="297"/>
      <c r="F79" s="297"/>
      <c r="G79" s="300"/>
      <c r="H79" s="12"/>
      <c r="I79" s="290"/>
      <c r="J79" s="287"/>
      <c r="K79" s="287"/>
      <c r="L79" s="287"/>
      <c r="M79" s="287"/>
      <c r="N79" s="287"/>
    </row>
    <row r="80" spans="1:14" ht="15" x14ac:dyDescent="0.3">
      <c r="A80" s="8"/>
      <c r="B80" s="200"/>
      <c r="C80" s="6"/>
      <c r="D80" s="4">
        <f>D5</f>
        <v>2019</v>
      </c>
      <c r="E80" s="4">
        <f>E5</f>
        <v>2018</v>
      </c>
      <c r="F80" s="4">
        <f>F5</f>
        <v>2017</v>
      </c>
      <c r="G80" s="201">
        <f>G5</f>
        <v>2016</v>
      </c>
      <c r="H80" s="12"/>
      <c r="I80" s="290"/>
      <c r="J80" s="287"/>
      <c r="K80" s="287"/>
      <c r="L80" s="287"/>
      <c r="M80" s="287"/>
      <c r="N80" s="287"/>
    </row>
    <row r="81" spans="1:14" ht="15.75" thickBot="1" x14ac:dyDescent="0.35">
      <c r="A81" s="8"/>
      <c r="B81" s="200"/>
      <c r="C81" s="6"/>
      <c r="D81" s="186" t="str">
        <f>+G6</f>
        <v>SEK'000</v>
      </c>
      <c r="E81" s="186" t="str">
        <f>+G6</f>
        <v>SEK'000</v>
      </c>
      <c r="F81" s="186" t="str">
        <f>+G6</f>
        <v>SEK'000</v>
      </c>
      <c r="G81" s="202" t="str">
        <f>+G6</f>
        <v>SEK'000</v>
      </c>
      <c r="H81" s="12"/>
      <c r="I81" s="290"/>
      <c r="J81" s="287"/>
      <c r="K81" s="287"/>
      <c r="L81" s="287"/>
      <c r="M81" s="287"/>
      <c r="N81" s="287"/>
    </row>
    <row r="82" spans="1:14" s="393" customFormat="1" ht="15" x14ac:dyDescent="0.3">
      <c r="A82" s="390" t="s">
        <v>207</v>
      </c>
      <c r="B82" s="391" t="s">
        <v>177</v>
      </c>
      <c r="C82" s="6"/>
      <c r="D82" s="156">
        <v>3725442</v>
      </c>
      <c r="E82" s="156">
        <v>3492449</v>
      </c>
      <c r="F82" s="156">
        <v>3002045</v>
      </c>
      <c r="G82" s="207">
        <v>1543894</v>
      </c>
      <c r="H82" s="392"/>
      <c r="I82" s="290"/>
      <c r="J82" s="287"/>
      <c r="K82" s="287"/>
      <c r="L82" s="287"/>
      <c r="M82" s="287"/>
      <c r="N82" s="287"/>
    </row>
    <row r="83" spans="1:14" s="393" customFormat="1" ht="15" x14ac:dyDescent="0.3">
      <c r="A83" s="390" t="s">
        <v>207</v>
      </c>
      <c r="B83" s="394" t="s">
        <v>178</v>
      </c>
      <c r="C83" s="10"/>
      <c r="D83" s="155">
        <v>-2471550</v>
      </c>
      <c r="E83" s="155">
        <v>-2301572</v>
      </c>
      <c r="F83" s="155">
        <v>-1934143</v>
      </c>
      <c r="G83" s="205">
        <v>-917984</v>
      </c>
      <c r="H83" s="6"/>
      <c r="I83" s="290"/>
      <c r="J83" s="287"/>
      <c r="K83" s="287"/>
      <c r="L83" s="287"/>
      <c r="M83" s="287"/>
      <c r="N83" s="287"/>
    </row>
    <row r="84" spans="1:14" s="393" customFormat="1" ht="15" x14ac:dyDescent="0.3">
      <c r="A84" s="390" t="s">
        <v>231</v>
      </c>
      <c r="B84" s="237" t="s">
        <v>179</v>
      </c>
      <c r="C84" s="168"/>
      <c r="D84" s="172">
        <f>SUM(D82:D83)</f>
        <v>1253892</v>
      </c>
      <c r="E84" s="172">
        <f>SUM(E82:E83)</f>
        <v>1190877</v>
      </c>
      <c r="F84" s="172">
        <f>SUM(F82:F83)</f>
        <v>1067902</v>
      </c>
      <c r="G84" s="238">
        <f>SUM(G82:G83)</f>
        <v>625910</v>
      </c>
      <c r="H84" s="392"/>
      <c r="I84" s="290"/>
      <c r="J84" s="287"/>
      <c r="K84" s="287"/>
      <c r="L84" s="287"/>
      <c r="M84" s="287"/>
      <c r="N84" s="287"/>
    </row>
    <row r="85" spans="1:14" s="393" customFormat="1" ht="15" x14ac:dyDescent="0.3">
      <c r="A85" s="390" t="s">
        <v>207</v>
      </c>
      <c r="B85" s="394" t="s">
        <v>180</v>
      </c>
      <c r="C85" s="10"/>
      <c r="D85" s="155">
        <v>-380010</v>
      </c>
      <c r="E85" s="155">
        <v>-381680</v>
      </c>
      <c r="F85" s="155">
        <v>-332082</v>
      </c>
      <c r="G85" s="205">
        <v>-233753</v>
      </c>
      <c r="H85" s="395"/>
      <c r="I85" s="290"/>
      <c r="J85" s="287"/>
      <c r="K85" s="287"/>
      <c r="L85" s="287"/>
      <c r="M85" s="287"/>
      <c r="N85" s="287"/>
    </row>
    <row r="86" spans="1:14" s="393" customFormat="1" ht="15" x14ac:dyDescent="0.3">
      <c r="A86" s="390" t="s">
        <v>207</v>
      </c>
      <c r="B86" s="391" t="s">
        <v>181</v>
      </c>
      <c r="C86" s="6"/>
      <c r="D86" s="156">
        <v>-274946</v>
      </c>
      <c r="E86" s="156">
        <v>-264959</v>
      </c>
      <c r="F86" s="156">
        <v>-253467</v>
      </c>
      <c r="G86" s="207">
        <v>-164096</v>
      </c>
      <c r="H86" s="395"/>
      <c r="I86" s="290"/>
      <c r="J86" s="287"/>
      <c r="K86" s="287"/>
      <c r="L86" s="287"/>
      <c r="M86" s="287"/>
      <c r="N86" s="287"/>
    </row>
    <row r="87" spans="1:14" s="393" customFormat="1" ht="15" x14ac:dyDescent="0.3">
      <c r="A87" s="390" t="s">
        <v>207</v>
      </c>
      <c r="B87" s="394" t="s">
        <v>182</v>
      </c>
      <c r="C87" s="10"/>
      <c r="D87" s="155">
        <v>-136668</v>
      </c>
      <c r="E87" s="155">
        <v>-136403</v>
      </c>
      <c r="F87" s="155">
        <v>-106394</v>
      </c>
      <c r="G87" s="205">
        <v>-46803</v>
      </c>
      <c r="H87" s="395"/>
      <c r="I87" s="290"/>
      <c r="J87" s="287"/>
      <c r="K87" s="287"/>
      <c r="L87" s="287"/>
      <c r="M87" s="287"/>
      <c r="N87" s="287"/>
    </row>
    <row r="88" spans="1:14" s="393" customFormat="1" ht="15" x14ac:dyDescent="0.3">
      <c r="A88" s="390" t="s">
        <v>207</v>
      </c>
      <c r="B88" s="396" t="s">
        <v>183</v>
      </c>
      <c r="C88" s="6"/>
      <c r="D88" s="156">
        <v>8707</v>
      </c>
      <c r="E88" s="156">
        <v>25548</v>
      </c>
      <c r="F88" s="156">
        <v>3433</v>
      </c>
      <c r="G88" s="207">
        <v>6224</v>
      </c>
      <c r="H88" s="395"/>
      <c r="I88" s="290"/>
      <c r="J88" s="287"/>
      <c r="K88" s="287"/>
      <c r="L88" s="287"/>
      <c r="M88" s="287"/>
      <c r="N88" s="287"/>
    </row>
    <row r="89" spans="1:14" s="393" customFormat="1" ht="15" x14ac:dyDescent="0.3">
      <c r="A89" s="390" t="s">
        <v>207</v>
      </c>
      <c r="B89" s="394" t="s">
        <v>184</v>
      </c>
      <c r="C89" s="10"/>
      <c r="D89" s="155">
        <v>-35938</v>
      </c>
      <c r="E89" s="155">
        <v>-15768</v>
      </c>
      <c r="F89" s="155">
        <v>-28296</v>
      </c>
      <c r="G89" s="205">
        <v>-3509</v>
      </c>
      <c r="H89" s="395"/>
      <c r="I89" s="290"/>
      <c r="J89" s="287"/>
      <c r="K89" s="287"/>
      <c r="L89" s="287"/>
      <c r="M89" s="287"/>
      <c r="N89" s="287"/>
    </row>
    <row r="90" spans="1:14" s="393" customFormat="1" ht="15" x14ac:dyDescent="0.3">
      <c r="A90" s="390" t="s">
        <v>231</v>
      </c>
      <c r="B90" s="237" t="s">
        <v>185</v>
      </c>
      <c r="C90" s="168"/>
      <c r="D90" s="172">
        <f t="shared" ref="D90:F90" si="6">SUM(D84:D89)</f>
        <v>435037</v>
      </c>
      <c r="E90" s="172">
        <f t="shared" si="6"/>
        <v>417615</v>
      </c>
      <c r="F90" s="172">
        <f t="shared" si="6"/>
        <v>351096</v>
      </c>
      <c r="G90" s="238">
        <f>SUM(G84:G89)</f>
        <v>183973</v>
      </c>
      <c r="H90" s="395"/>
      <c r="I90" s="290"/>
      <c r="J90" s="287"/>
      <c r="K90" s="287"/>
      <c r="L90" s="287"/>
      <c r="M90" s="287"/>
      <c r="N90" s="287"/>
    </row>
    <row r="91" spans="1:14" s="393" customFormat="1" ht="15" x14ac:dyDescent="0.3">
      <c r="A91" s="390" t="s">
        <v>231</v>
      </c>
      <c r="B91" s="239" t="s">
        <v>186</v>
      </c>
      <c r="C91" s="193"/>
      <c r="D91" s="194"/>
      <c r="E91" s="194"/>
      <c r="F91" s="194"/>
      <c r="G91" s="223"/>
      <c r="H91" s="395"/>
      <c r="I91" s="290"/>
      <c r="J91" s="287"/>
      <c r="K91" s="287"/>
      <c r="L91" s="287"/>
      <c r="M91" s="287"/>
      <c r="N91" s="287"/>
    </row>
    <row r="92" spans="1:14" s="393" customFormat="1" ht="13.5" customHeight="1" x14ac:dyDescent="0.3">
      <c r="A92" s="390" t="s">
        <v>208</v>
      </c>
      <c r="B92" s="397" t="s">
        <v>187</v>
      </c>
      <c r="C92" s="160"/>
      <c r="D92" s="161">
        <v>-5489</v>
      </c>
      <c r="E92" s="161">
        <v>-10723</v>
      </c>
      <c r="F92" s="161">
        <v>4629</v>
      </c>
      <c r="G92" s="214">
        <v>-5016</v>
      </c>
      <c r="H92" s="398"/>
      <c r="I92" s="290"/>
      <c r="J92" s="287"/>
      <c r="K92" s="287"/>
      <c r="L92" s="287"/>
      <c r="M92" s="287"/>
      <c r="N92" s="287"/>
    </row>
    <row r="93" spans="1:14" s="393" customFormat="1" ht="15" customHeight="1" x14ac:dyDescent="0.3">
      <c r="A93" s="390" t="s">
        <v>208</v>
      </c>
      <c r="B93" s="394" t="s">
        <v>188</v>
      </c>
      <c r="C93" s="10"/>
      <c r="D93" s="155">
        <v>3450</v>
      </c>
      <c r="E93" s="155">
        <v>2249</v>
      </c>
      <c r="F93" s="155">
        <v>2540</v>
      </c>
      <c r="G93" s="205">
        <v>1814</v>
      </c>
      <c r="H93" s="399"/>
      <c r="I93" s="290"/>
      <c r="J93" s="287"/>
      <c r="K93" s="287"/>
      <c r="L93" s="287"/>
      <c r="M93" s="287"/>
      <c r="N93" s="287"/>
    </row>
    <row r="94" spans="1:14" s="393" customFormat="1" ht="15" x14ac:dyDescent="0.3">
      <c r="A94" s="390" t="s">
        <v>208</v>
      </c>
      <c r="B94" s="397" t="s">
        <v>189</v>
      </c>
      <c r="C94" s="160"/>
      <c r="D94" s="161">
        <v>-28242</v>
      </c>
      <c r="E94" s="161">
        <v>-27764</v>
      </c>
      <c r="F94" s="161">
        <v>-31885</v>
      </c>
      <c r="G94" s="214">
        <v>-9900</v>
      </c>
      <c r="H94" s="399"/>
      <c r="I94" s="290"/>
      <c r="J94" s="287"/>
      <c r="K94" s="287"/>
      <c r="L94" s="287"/>
      <c r="M94" s="287"/>
      <c r="N94" s="287"/>
    </row>
    <row r="95" spans="1:14" s="393" customFormat="1" ht="15" x14ac:dyDescent="0.3">
      <c r="A95" s="390" t="s">
        <v>208</v>
      </c>
      <c r="B95" s="394" t="s">
        <v>190</v>
      </c>
      <c r="C95" s="10"/>
      <c r="D95" s="155">
        <v>-7730</v>
      </c>
      <c r="E95" s="155">
        <v>-8266</v>
      </c>
      <c r="F95" s="155">
        <v>-10773</v>
      </c>
      <c r="G95" s="205">
        <v>-2670</v>
      </c>
      <c r="H95" s="400"/>
      <c r="I95" s="290"/>
      <c r="J95" s="287"/>
      <c r="K95" s="287"/>
      <c r="L95" s="287"/>
      <c r="M95" s="287"/>
      <c r="N95" s="287"/>
    </row>
    <row r="96" spans="1:14" s="393" customFormat="1" ht="15" x14ac:dyDescent="0.3">
      <c r="A96" s="390" t="s">
        <v>231</v>
      </c>
      <c r="B96" s="237" t="s">
        <v>191</v>
      </c>
      <c r="C96" s="167"/>
      <c r="D96" s="172">
        <f t="shared" ref="D96:F96" si="7">SUM(D92:D95)</f>
        <v>-38011</v>
      </c>
      <c r="E96" s="172">
        <f t="shared" si="7"/>
        <v>-44504</v>
      </c>
      <c r="F96" s="172">
        <f t="shared" si="7"/>
        <v>-35489</v>
      </c>
      <c r="G96" s="238">
        <f>SUM(G92:G95)</f>
        <v>-15772</v>
      </c>
      <c r="H96" s="400"/>
      <c r="I96" s="290"/>
      <c r="J96" s="287"/>
      <c r="K96" s="287"/>
      <c r="L96" s="287"/>
      <c r="M96" s="287"/>
      <c r="N96" s="287"/>
    </row>
    <row r="97" spans="1:14" s="393" customFormat="1" ht="15" x14ac:dyDescent="0.3">
      <c r="A97" s="390" t="s">
        <v>231</v>
      </c>
      <c r="B97" s="240" t="s">
        <v>192</v>
      </c>
      <c r="C97" s="162"/>
      <c r="D97" s="173">
        <f t="shared" ref="D97:E97" si="8">SUM(D90,D96)</f>
        <v>397026</v>
      </c>
      <c r="E97" s="173">
        <f t="shared" si="8"/>
        <v>373111</v>
      </c>
      <c r="F97" s="173">
        <f>SUM(F90,F96)</f>
        <v>315607</v>
      </c>
      <c r="G97" s="241">
        <f>SUM(G90,G96)</f>
        <v>168201</v>
      </c>
      <c r="H97" s="400"/>
      <c r="I97" s="290"/>
      <c r="J97" s="287"/>
      <c r="K97" s="287"/>
      <c r="L97" s="287"/>
      <c r="M97" s="287"/>
      <c r="N97" s="287"/>
    </row>
    <row r="98" spans="1:14" s="393" customFormat="1" ht="15" x14ac:dyDescent="0.3">
      <c r="A98" s="401" t="s">
        <v>215</v>
      </c>
      <c r="B98" s="391" t="s">
        <v>193</v>
      </c>
      <c r="C98" s="6"/>
      <c r="D98" s="156">
        <v>-97489</v>
      </c>
      <c r="E98" s="156">
        <v>-100117</v>
      </c>
      <c r="F98" s="156">
        <v>-95115</v>
      </c>
      <c r="G98" s="207">
        <v>-47447</v>
      </c>
      <c r="H98" s="400"/>
      <c r="I98" s="290"/>
      <c r="J98" s="287"/>
      <c r="K98" s="287"/>
      <c r="L98" s="287"/>
      <c r="M98" s="287"/>
      <c r="N98" s="287"/>
    </row>
    <row r="99" spans="1:14" s="393" customFormat="1" ht="15" x14ac:dyDescent="0.3">
      <c r="A99" s="401" t="s">
        <v>231</v>
      </c>
      <c r="B99" s="240" t="s">
        <v>117</v>
      </c>
      <c r="C99" s="162"/>
      <c r="D99" s="171">
        <f t="shared" ref="D99:F99" si="9">SUM(D97:D98)</f>
        <v>299537</v>
      </c>
      <c r="E99" s="171">
        <f t="shared" si="9"/>
        <v>272994</v>
      </c>
      <c r="F99" s="171">
        <f t="shared" si="9"/>
        <v>220492</v>
      </c>
      <c r="G99" s="242">
        <f>SUM(G97:G98)</f>
        <v>120754</v>
      </c>
      <c r="H99" s="400"/>
      <c r="I99" s="290"/>
      <c r="J99" s="287"/>
      <c r="K99" s="287"/>
      <c r="L99" s="287"/>
      <c r="M99" s="287"/>
      <c r="N99" s="287"/>
    </row>
    <row r="100" spans="1:14" s="393" customFormat="1" ht="15" x14ac:dyDescent="0.3">
      <c r="A100" s="401" t="s">
        <v>231</v>
      </c>
      <c r="B100" s="237" t="s">
        <v>194</v>
      </c>
      <c r="C100" s="6"/>
      <c r="D100" s="156">
        <f t="shared" ref="D100:F100" si="10">D99</f>
        <v>299537</v>
      </c>
      <c r="E100" s="156">
        <f t="shared" si="10"/>
        <v>272994</v>
      </c>
      <c r="F100" s="156">
        <f t="shared" si="10"/>
        <v>220492</v>
      </c>
      <c r="G100" s="207">
        <f>G99</f>
        <v>120754</v>
      </c>
      <c r="H100" s="400"/>
      <c r="I100" s="290"/>
      <c r="J100" s="287"/>
      <c r="K100" s="287"/>
      <c r="L100" s="287"/>
      <c r="M100" s="287"/>
      <c r="N100" s="287"/>
    </row>
    <row r="101" spans="1:14" s="393" customFormat="1" ht="15" x14ac:dyDescent="0.3">
      <c r="A101" s="402" t="s">
        <v>231</v>
      </c>
      <c r="B101" s="239" t="s">
        <v>116</v>
      </c>
      <c r="C101" s="193"/>
      <c r="D101" s="194"/>
      <c r="E101" s="194"/>
      <c r="F101" s="194"/>
      <c r="G101" s="223"/>
      <c r="H101" s="400"/>
      <c r="I101" s="290"/>
      <c r="J101" s="287"/>
      <c r="K101" s="287"/>
      <c r="L101" s="287"/>
      <c r="M101" s="287"/>
      <c r="N101" s="287"/>
    </row>
    <row r="102" spans="1:14" s="393" customFormat="1" ht="15" x14ac:dyDescent="0.3">
      <c r="A102" s="402" t="s">
        <v>231</v>
      </c>
      <c r="B102" s="237" t="s">
        <v>201</v>
      </c>
      <c r="C102" s="167"/>
      <c r="D102" s="172">
        <f t="shared" ref="D102:F102" si="11">D100</f>
        <v>299537</v>
      </c>
      <c r="E102" s="172">
        <f t="shared" si="11"/>
        <v>272994</v>
      </c>
      <c r="F102" s="172">
        <f t="shared" si="11"/>
        <v>220492</v>
      </c>
      <c r="G102" s="238">
        <f>G100</f>
        <v>120754</v>
      </c>
      <c r="H102" s="400"/>
      <c r="I102" s="290"/>
      <c r="J102" s="287"/>
      <c r="K102" s="287"/>
      <c r="L102" s="287"/>
      <c r="M102" s="287"/>
      <c r="N102" s="287"/>
    </row>
    <row r="103" spans="1:14" s="393" customFormat="1" ht="15" x14ac:dyDescent="0.3">
      <c r="A103" s="402" t="s">
        <v>231</v>
      </c>
      <c r="B103" s="239" t="s">
        <v>195</v>
      </c>
      <c r="C103" s="193"/>
      <c r="D103" s="194"/>
      <c r="E103" s="194"/>
      <c r="F103" s="194"/>
      <c r="G103" s="223"/>
      <c r="H103" s="400"/>
      <c r="I103" s="290"/>
      <c r="J103" s="287"/>
      <c r="K103" s="287"/>
      <c r="L103" s="287"/>
      <c r="M103" s="287"/>
      <c r="N103" s="287"/>
    </row>
    <row r="104" spans="1:14" s="393" customFormat="1" ht="15" x14ac:dyDescent="0.3">
      <c r="A104" s="402" t="s">
        <v>207</v>
      </c>
      <c r="B104" s="396" t="s">
        <v>202</v>
      </c>
      <c r="C104" s="403"/>
      <c r="D104" s="404">
        <v>-31326</v>
      </c>
      <c r="E104" s="404">
        <v>-5686</v>
      </c>
      <c r="F104" s="404">
        <v>-5789</v>
      </c>
      <c r="G104" s="405">
        <v>-2096</v>
      </c>
      <c r="H104" s="400"/>
      <c r="I104" s="290"/>
      <c r="J104" s="287"/>
      <c r="K104" s="287"/>
      <c r="L104" s="287"/>
      <c r="M104" s="287"/>
      <c r="N104" s="287"/>
    </row>
    <row r="105" spans="1:14" s="393" customFormat="1" ht="15" x14ac:dyDescent="0.3">
      <c r="A105" s="402" t="s">
        <v>207</v>
      </c>
      <c r="B105" s="394" t="s">
        <v>125</v>
      </c>
      <c r="C105" s="406"/>
      <c r="D105" s="407">
        <v>7397</v>
      </c>
      <c r="E105" s="407">
        <v>1275</v>
      </c>
      <c r="F105" s="407"/>
      <c r="G105" s="408"/>
      <c r="H105" s="400"/>
      <c r="I105" s="290"/>
      <c r="J105" s="287"/>
      <c r="K105" s="287"/>
      <c r="L105" s="287"/>
      <c r="M105" s="287"/>
      <c r="N105" s="287"/>
    </row>
    <row r="106" spans="1:14" s="393" customFormat="1" ht="15" x14ac:dyDescent="0.3">
      <c r="A106" s="402" t="s">
        <v>231</v>
      </c>
      <c r="B106" s="243" t="s">
        <v>196</v>
      </c>
      <c r="C106" s="197"/>
      <c r="D106" s="256"/>
      <c r="E106" s="256"/>
      <c r="F106" s="256"/>
      <c r="G106" s="257"/>
      <c r="H106" s="400"/>
      <c r="I106" s="290"/>
      <c r="J106" s="287"/>
      <c r="K106" s="287"/>
      <c r="L106" s="287"/>
      <c r="M106" s="287"/>
      <c r="N106" s="287"/>
    </row>
    <row r="107" spans="1:14" s="393" customFormat="1" ht="15" x14ac:dyDescent="0.3">
      <c r="A107" s="402" t="s">
        <v>208</v>
      </c>
      <c r="B107" s="394" t="s">
        <v>197</v>
      </c>
      <c r="C107" s="406"/>
      <c r="D107" s="361">
        <v>36702</v>
      </c>
      <c r="E107" s="361">
        <v>34395</v>
      </c>
      <c r="F107" s="361">
        <v>28758</v>
      </c>
      <c r="G107" s="409">
        <v>70700</v>
      </c>
      <c r="H107" s="400"/>
      <c r="I107" s="290"/>
      <c r="J107" s="287"/>
      <c r="K107" s="287"/>
      <c r="L107" s="287"/>
      <c r="M107" s="287"/>
      <c r="N107" s="287"/>
    </row>
    <row r="108" spans="1:14" s="393" customFormat="1" ht="15" customHeight="1" x14ac:dyDescent="0.3">
      <c r="A108" s="402" t="s">
        <v>208</v>
      </c>
      <c r="B108" s="396" t="s">
        <v>200</v>
      </c>
      <c r="C108" s="403"/>
      <c r="D108" s="404">
        <v>1425</v>
      </c>
      <c r="E108" s="404">
        <v>-1998</v>
      </c>
      <c r="F108" s="404">
        <v>1227</v>
      </c>
      <c r="G108" s="405">
        <v>5105</v>
      </c>
      <c r="H108" s="400"/>
      <c r="I108" s="290"/>
      <c r="J108" s="287"/>
      <c r="K108" s="287"/>
      <c r="L108" s="287"/>
      <c r="M108" s="287"/>
      <c r="N108" s="287"/>
    </row>
    <row r="109" spans="1:14" s="393" customFormat="1" ht="15" x14ac:dyDescent="0.3">
      <c r="A109" s="402" t="s">
        <v>231</v>
      </c>
      <c r="B109" s="240" t="s">
        <v>198</v>
      </c>
      <c r="C109" s="174"/>
      <c r="D109" s="258">
        <f t="shared" ref="D109:F109" si="12">SUM(D104:D108)</f>
        <v>14198</v>
      </c>
      <c r="E109" s="258">
        <f t="shared" si="12"/>
        <v>27986</v>
      </c>
      <c r="F109" s="258">
        <f t="shared" si="12"/>
        <v>24196</v>
      </c>
      <c r="G109" s="259">
        <f>SUM(G104:G108)</f>
        <v>73709</v>
      </c>
      <c r="H109" s="400"/>
      <c r="I109" s="290"/>
      <c r="J109" s="287"/>
      <c r="K109" s="287"/>
      <c r="L109" s="287"/>
      <c r="M109" s="287"/>
      <c r="N109" s="287"/>
    </row>
    <row r="110" spans="1:14" s="393" customFormat="1" ht="15" x14ac:dyDescent="0.3">
      <c r="A110" s="402" t="s">
        <v>231</v>
      </c>
      <c r="B110" s="244" t="s">
        <v>199</v>
      </c>
      <c r="C110" s="175"/>
      <c r="D110" s="260">
        <f t="shared" ref="D110:F110" si="13">SUM(D102,D109)</f>
        <v>313735</v>
      </c>
      <c r="E110" s="260">
        <f t="shared" si="13"/>
        <v>300980</v>
      </c>
      <c r="F110" s="260">
        <f t="shared" si="13"/>
        <v>244688</v>
      </c>
      <c r="G110" s="261">
        <f>SUM(G102,G109)</f>
        <v>194463</v>
      </c>
      <c r="H110" s="400"/>
      <c r="I110" s="290"/>
      <c r="J110" s="287"/>
      <c r="K110" s="287"/>
      <c r="L110" s="287"/>
      <c r="M110" s="287"/>
      <c r="N110" s="287"/>
    </row>
    <row r="111" spans="1:14" ht="16.5" x14ac:dyDescent="0.3">
      <c r="A111" s="176"/>
      <c r="B111" s="247" t="s">
        <v>71</v>
      </c>
      <c r="C111" s="245"/>
      <c r="D111" s="245"/>
      <c r="E111" s="245"/>
      <c r="F111" s="245"/>
      <c r="G111" s="246"/>
      <c r="H111" s="15"/>
      <c r="I111" s="290"/>
      <c r="J111" s="287"/>
      <c r="K111" s="287"/>
      <c r="L111" s="287"/>
      <c r="M111" s="287"/>
      <c r="N111" s="287"/>
    </row>
    <row r="112" spans="1:14" ht="15" x14ac:dyDescent="0.3">
      <c r="A112" s="176"/>
      <c r="B112" s="154"/>
      <c r="C112" s="153"/>
      <c r="D112" s="153"/>
      <c r="E112" s="153"/>
      <c r="F112" s="153"/>
      <c r="G112" s="153"/>
      <c r="H112" s="15"/>
      <c r="I112" s="290"/>
      <c r="J112" s="287"/>
      <c r="K112" s="287"/>
      <c r="L112" s="287"/>
      <c r="M112" s="287"/>
      <c r="N112" s="287"/>
    </row>
    <row r="113" spans="1:14" ht="15" x14ac:dyDescent="0.3">
      <c r="A113" s="176"/>
      <c r="B113" s="154"/>
      <c r="C113" s="153"/>
      <c r="D113" s="153"/>
      <c r="E113" s="153"/>
      <c r="F113" s="14"/>
      <c r="G113" s="153"/>
      <c r="H113" s="15"/>
      <c r="I113" s="290"/>
      <c r="J113" s="287"/>
      <c r="K113" s="287"/>
      <c r="L113" s="287"/>
      <c r="M113" s="287"/>
      <c r="N113" s="287"/>
    </row>
    <row r="114" spans="1:14" ht="15" x14ac:dyDescent="0.3">
      <c r="A114" s="176"/>
      <c r="B114" s="13"/>
      <c r="C114" s="15"/>
      <c r="D114" s="14"/>
      <c r="E114" s="14"/>
      <c r="F114" s="14"/>
      <c r="G114" s="15"/>
      <c r="H114" s="15"/>
      <c r="I114" s="290"/>
      <c r="J114" s="287"/>
      <c r="K114" s="287"/>
      <c r="L114" s="287"/>
      <c r="M114" s="287"/>
      <c r="N114" s="287"/>
    </row>
    <row r="115" spans="1:14" ht="15" x14ac:dyDescent="0.3">
      <c r="A115" s="176"/>
      <c r="B115" s="13"/>
      <c r="C115" s="15"/>
      <c r="D115" s="14"/>
      <c r="E115" s="14"/>
      <c r="F115" s="14"/>
      <c r="G115" s="15"/>
      <c r="H115" s="15"/>
      <c r="I115" s="290"/>
      <c r="J115" s="287"/>
      <c r="K115" s="287"/>
      <c r="L115" s="287"/>
      <c r="M115" s="287"/>
      <c r="N115" s="287"/>
    </row>
    <row r="116" spans="1:14" ht="15" x14ac:dyDescent="0.3">
      <c r="A116" s="176"/>
      <c r="B116" s="13"/>
      <c r="C116" s="15"/>
      <c r="D116" s="14"/>
      <c r="E116" s="14"/>
      <c r="F116" s="14"/>
      <c r="G116" s="15"/>
      <c r="H116" s="15"/>
      <c r="I116" s="290"/>
      <c r="J116" s="287"/>
      <c r="K116" s="287"/>
      <c r="L116" s="287"/>
      <c r="M116" s="287"/>
      <c r="N116" s="287"/>
    </row>
    <row r="117" spans="1:14" ht="15" x14ac:dyDescent="0.3">
      <c r="A117" s="176"/>
      <c r="B117" s="13"/>
      <c r="C117" s="15"/>
      <c r="D117" s="14"/>
      <c r="E117" s="14"/>
      <c r="F117" s="14"/>
      <c r="G117" s="15"/>
      <c r="H117" s="15"/>
      <c r="I117" s="290"/>
      <c r="J117" s="287"/>
      <c r="K117" s="287"/>
      <c r="L117" s="287"/>
      <c r="M117" s="287"/>
      <c r="N117" s="287"/>
    </row>
    <row r="118" spans="1:14" ht="15" x14ac:dyDescent="0.3">
      <c r="A118" s="176"/>
      <c r="B118" s="13"/>
      <c r="C118" s="15"/>
      <c r="D118" s="14"/>
      <c r="E118" s="14"/>
      <c r="F118" s="14"/>
      <c r="G118" s="15"/>
      <c r="H118" s="15"/>
      <c r="I118" s="290"/>
      <c r="J118" s="287"/>
      <c r="K118" s="287"/>
      <c r="L118" s="287"/>
      <c r="M118" s="287"/>
      <c r="N118" s="287"/>
    </row>
    <row r="119" spans="1:14" ht="15" x14ac:dyDescent="0.3">
      <c r="A119" s="1"/>
      <c r="B119" s="13"/>
      <c r="C119" s="15"/>
      <c r="D119" s="14"/>
      <c r="E119" s="14"/>
      <c r="F119" s="14"/>
      <c r="G119" s="15"/>
      <c r="H119" s="15"/>
      <c r="I119" s="290"/>
      <c r="J119" s="287"/>
      <c r="K119" s="287"/>
      <c r="L119" s="287"/>
      <c r="M119" s="287"/>
      <c r="N119" s="287"/>
    </row>
    <row r="120" spans="1:14" ht="15" x14ac:dyDescent="0.3">
      <c r="A120" s="1"/>
      <c r="B120" s="13"/>
      <c r="C120" s="15"/>
      <c r="D120" s="14"/>
      <c r="E120" s="14"/>
      <c r="F120" s="14"/>
      <c r="G120" s="15"/>
      <c r="H120" s="15"/>
      <c r="I120" s="290"/>
      <c r="J120" s="287"/>
      <c r="K120" s="287"/>
      <c r="L120" s="287"/>
      <c r="M120" s="287"/>
      <c r="N120" s="287"/>
    </row>
    <row r="121" spans="1:14" ht="15" x14ac:dyDescent="0.3">
      <c r="A121" s="8"/>
      <c r="B121" s="13"/>
      <c r="C121" s="15"/>
      <c r="D121" s="14"/>
      <c r="E121" s="14"/>
      <c r="F121" s="14"/>
      <c r="G121" s="15"/>
      <c r="H121" s="15"/>
      <c r="I121" s="290"/>
      <c r="J121" s="287"/>
      <c r="K121" s="287"/>
      <c r="L121" s="287"/>
      <c r="M121" s="287"/>
      <c r="N121" s="287"/>
    </row>
    <row r="122" spans="1:14" ht="15" x14ac:dyDescent="0.3">
      <c r="A122" s="8"/>
      <c r="B122" s="13"/>
      <c r="C122" s="15"/>
      <c r="D122" s="14"/>
      <c r="E122" s="14"/>
      <c r="F122" s="14"/>
      <c r="G122" s="15"/>
      <c r="H122" s="15"/>
      <c r="I122" s="290"/>
      <c r="J122" s="287"/>
      <c r="K122" s="287"/>
      <c r="L122" s="287"/>
      <c r="M122" s="287"/>
      <c r="N122" s="287"/>
    </row>
    <row r="123" spans="1:14" ht="15" x14ac:dyDescent="0.3">
      <c r="A123" s="8"/>
      <c r="B123" s="13"/>
      <c r="C123" s="15"/>
      <c r="D123" s="14"/>
      <c r="E123" s="14"/>
      <c r="F123" s="14"/>
      <c r="G123" s="15"/>
      <c r="H123" s="15"/>
      <c r="I123" s="290"/>
      <c r="J123" s="287"/>
      <c r="K123" s="287"/>
      <c r="L123" s="287"/>
      <c r="M123" s="287"/>
      <c r="N123" s="287"/>
    </row>
    <row r="124" spans="1:14" ht="15" x14ac:dyDescent="0.3">
      <c r="A124" s="8"/>
      <c r="B124" s="13"/>
      <c r="C124" s="15"/>
      <c r="D124" s="14"/>
      <c r="E124" s="14"/>
      <c r="F124" s="14"/>
      <c r="G124" s="15"/>
      <c r="H124" s="15"/>
      <c r="I124" s="290"/>
      <c r="J124" s="287"/>
      <c r="K124" s="287"/>
      <c r="L124" s="287"/>
      <c r="M124" s="287"/>
      <c r="N124" s="287"/>
    </row>
    <row r="125" spans="1:14" ht="15" x14ac:dyDescent="0.3">
      <c r="A125" s="8"/>
      <c r="B125" s="13"/>
      <c r="C125" s="15"/>
      <c r="D125" s="14"/>
      <c r="E125" s="14"/>
      <c r="F125" s="14"/>
      <c r="G125" s="15"/>
      <c r="H125" s="15"/>
      <c r="I125" s="290"/>
      <c r="J125" s="287"/>
      <c r="K125" s="287"/>
      <c r="L125" s="287"/>
      <c r="M125" s="287"/>
      <c r="N125" s="287"/>
    </row>
    <row r="126" spans="1:14" ht="15" x14ac:dyDescent="0.3">
      <c r="A126" s="8"/>
      <c r="B126" s="13"/>
      <c r="C126" s="15"/>
      <c r="D126" s="14"/>
      <c r="E126" s="14"/>
      <c r="F126" s="14"/>
      <c r="G126" s="15"/>
      <c r="H126" s="15"/>
      <c r="I126" s="290"/>
      <c r="J126" s="287"/>
      <c r="K126" s="287"/>
      <c r="L126" s="287"/>
      <c r="M126" s="287"/>
      <c r="N126" s="287"/>
    </row>
    <row r="127" spans="1:14" ht="15" x14ac:dyDescent="0.3">
      <c r="A127" s="8"/>
      <c r="B127" s="13"/>
      <c r="C127" s="15"/>
      <c r="D127" s="14"/>
      <c r="E127" s="14"/>
      <c r="F127" s="14"/>
      <c r="G127" s="15"/>
      <c r="H127" s="15"/>
      <c r="I127" s="290"/>
      <c r="J127" s="287"/>
      <c r="K127" s="287"/>
      <c r="L127" s="287"/>
      <c r="M127" s="287"/>
      <c r="N127" s="287"/>
    </row>
    <row r="128" spans="1:14" ht="15" x14ac:dyDescent="0.3">
      <c r="A128" s="8"/>
      <c r="B128" s="13"/>
      <c r="C128" s="15"/>
      <c r="D128" s="14"/>
      <c r="E128" s="14"/>
      <c r="F128" s="14"/>
      <c r="G128" s="15"/>
      <c r="H128" s="15"/>
      <c r="I128" s="290"/>
      <c r="J128" s="287"/>
      <c r="K128" s="287"/>
      <c r="L128" s="287"/>
      <c r="M128" s="287"/>
      <c r="N128" s="287"/>
    </row>
    <row r="129" spans="1:14" ht="15" x14ac:dyDescent="0.3">
      <c r="A129" s="8"/>
      <c r="B129" s="13"/>
      <c r="C129" s="15"/>
      <c r="D129" s="14"/>
      <c r="E129" s="14"/>
      <c r="F129" s="14"/>
      <c r="G129" s="15"/>
      <c r="H129" s="15"/>
      <c r="I129" s="290"/>
      <c r="J129" s="287"/>
      <c r="K129" s="287"/>
      <c r="L129" s="287"/>
      <c r="M129" s="287"/>
      <c r="N129" s="287"/>
    </row>
    <row r="130" spans="1:14" ht="15" x14ac:dyDescent="0.3">
      <c r="A130" s="8"/>
      <c r="B130" s="13"/>
      <c r="C130" s="15"/>
      <c r="D130" s="14"/>
      <c r="E130" s="14"/>
      <c r="F130" s="14"/>
      <c r="G130" s="15"/>
      <c r="H130" s="15"/>
      <c r="I130" s="290"/>
      <c r="J130" s="287"/>
      <c r="K130" s="287"/>
      <c r="L130" s="287"/>
      <c r="M130" s="287"/>
      <c r="N130" s="287"/>
    </row>
    <row r="131" spans="1:14" ht="15" x14ac:dyDescent="0.3">
      <c r="A131" s="8"/>
      <c r="B131" s="13"/>
      <c r="C131" s="15"/>
      <c r="D131" s="14"/>
      <c r="E131" s="14"/>
      <c r="F131" s="14"/>
      <c r="G131" s="15"/>
      <c r="H131" s="8"/>
      <c r="I131" s="290"/>
      <c r="J131" s="287"/>
      <c r="K131" s="287"/>
      <c r="L131" s="287"/>
      <c r="M131" s="287"/>
      <c r="N131" s="287"/>
    </row>
    <row r="132" spans="1:14" ht="15" x14ac:dyDescent="0.3">
      <c r="A132" s="8"/>
      <c r="B132" s="13"/>
      <c r="C132" s="15"/>
      <c r="D132" s="14"/>
      <c r="E132" s="14"/>
      <c r="F132" s="14"/>
      <c r="G132" s="15"/>
    </row>
    <row r="133" spans="1:14" ht="15" x14ac:dyDescent="0.3">
      <c r="A133" s="8"/>
      <c r="B133" s="13"/>
      <c r="C133" s="15"/>
      <c r="D133" s="14"/>
      <c r="E133" s="14"/>
      <c r="F133" s="14"/>
      <c r="G133" s="15"/>
    </row>
    <row r="134" spans="1:14" ht="15" x14ac:dyDescent="0.3">
      <c r="A134" s="8"/>
      <c r="B134" s="13"/>
      <c r="C134" s="15"/>
      <c r="D134" s="14"/>
      <c r="E134" s="14"/>
      <c r="F134" s="14"/>
      <c r="G134" s="15"/>
    </row>
    <row r="135" spans="1:14" ht="15" x14ac:dyDescent="0.3">
      <c r="A135" s="8"/>
      <c r="B135" s="13"/>
      <c r="C135" s="15"/>
      <c r="D135" s="14"/>
      <c r="E135" s="14"/>
      <c r="F135" s="14"/>
      <c r="G135" s="15"/>
    </row>
    <row r="136" spans="1:14" ht="15" x14ac:dyDescent="0.3">
      <c r="A136" s="8"/>
      <c r="B136" s="13"/>
      <c r="C136" s="15"/>
      <c r="D136" s="14"/>
      <c r="E136" s="14"/>
      <c r="F136" s="14"/>
      <c r="G136" s="15"/>
    </row>
    <row r="137" spans="1:14" ht="15" x14ac:dyDescent="0.3">
      <c r="A137" s="8"/>
      <c r="B137" s="13"/>
      <c r="C137" s="15"/>
      <c r="D137" s="14"/>
      <c r="E137" s="14"/>
      <c r="F137" s="14"/>
      <c r="G137" s="15"/>
    </row>
    <row r="138" spans="1:14" ht="15" x14ac:dyDescent="0.3">
      <c r="A138" s="8"/>
      <c r="B138" s="13"/>
      <c r="C138" s="15"/>
      <c r="D138" s="14"/>
      <c r="E138" s="14"/>
      <c r="F138" s="14"/>
      <c r="G138" s="15"/>
    </row>
    <row r="139" spans="1:14" ht="15" x14ac:dyDescent="0.3">
      <c r="A139" s="8"/>
      <c r="B139" s="13"/>
      <c r="C139" s="15"/>
      <c r="D139" s="14"/>
      <c r="E139" s="14"/>
      <c r="F139" s="14"/>
      <c r="G139" s="15"/>
    </row>
    <row r="140" spans="1:14" ht="15" x14ac:dyDescent="0.3">
      <c r="A140" s="8"/>
      <c r="B140" s="13"/>
      <c r="C140" s="15"/>
      <c r="D140" s="14"/>
      <c r="E140" s="14"/>
      <c r="F140" s="14"/>
      <c r="G140" s="15"/>
    </row>
    <row r="141" spans="1:14" ht="15" x14ac:dyDescent="0.3">
      <c r="A141" s="8"/>
      <c r="B141" s="13"/>
      <c r="C141" s="15"/>
      <c r="D141" s="14"/>
      <c r="E141" s="14"/>
      <c r="F141" s="14"/>
      <c r="G141" s="15"/>
    </row>
    <row r="142" spans="1:14" ht="15" x14ac:dyDescent="0.3">
      <c r="A142" s="8"/>
      <c r="B142" s="13"/>
      <c r="C142" s="15"/>
      <c r="D142" s="14"/>
      <c r="E142" s="14"/>
      <c r="F142" s="14"/>
      <c r="G142" s="15"/>
    </row>
    <row r="143" spans="1:14" ht="15" x14ac:dyDescent="0.3">
      <c r="A143" s="8"/>
      <c r="B143" s="13"/>
      <c r="C143" s="15"/>
      <c r="D143" s="14"/>
      <c r="E143" s="14"/>
      <c r="F143" s="14"/>
      <c r="G143" s="15"/>
    </row>
    <row r="144" spans="1:14" ht="15" x14ac:dyDescent="0.3">
      <c r="A144" s="8"/>
      <c r="B144" s="8"/>
      <c r="C144" s="8"/>
      <c r="D144" s="7"/>
      <c r="E144" s="7"/>
      <c r="F144" s="7"/>
      <c r="G144" s="8"/>
    </row>
  </sheetData>
  <mergeCells count="10">
    <mergeCell ref="I1:N1"/>
    <mergeCell ref="I20:N20"/>
    <mergeCell ref="I21:N131"/>
    <mergeCell ref="I2:N19"/>
    <mergeCell ref="B3:G3"/>
    <mergeCell ref="B4:G4"/>
    <mergeCell ref="B79:G79"/>
    <mergeCell ref="B78:G78"/>
    <mergeCell ref="B23:G23"/>
    <mergeCell ref="B22:G22"/>
  </mergeCells>
  <phoneticPr fontId="10" type="noConversion"/>
  <pageMargins left="0.19" right="0.16" top="0.18" bottom="0.19" header="0.23" footer="0.19"/>
  <pageSetup paperSize="9" orientation="landscape" r:id="rId1"/>
  <headerFooter alignWithMargins="0"/>
  <ignoredErrors>
    <ignoredError sqref="G12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79998168889431442"/>
  </sheetPr>
  <dimension ref="A1:V764"/>
  <sheetViews>
    <sheetView tabSelected="1" topLeftCell="A113" workbookViewId="0">
      <selection activeCell="P24" sqref="P24:U161"/>
    </sheetView>
  </sheetViews>
  <sheetFormatPr defaultRowHeight="12.75" x14ac:dyDescent="0.2"/>
  <cols>
    <col min="1" max="1" width="3" customWidth="1"/>
    <col min="2" max="2" width="84.7109375" customWidth="1"/>
    <col min="3" max="3" width="11.28515625" hidden="1" customWidth="1"/>
    <col min="4" max="4" width="5.5703125" hidden="1" customWidth="1"/>
    <col min="5" max="9" width="0" hidden="1" customWidth="1"/>
    <col min="10" max="10" width="13.7109375" style="82" customWidth="1"/>
    <col min="11" max="11" width="13.7109375" style="90" customWidth="1"/>
    <col min="12" max="12" width="13.7109375" style="123" customWidth="1"/>
    <col min="13" max="13" width="13.7109375" style="83" customWidth="1"/>
  </cols>
  <sheetData>
    <row r="1" spans="1:21" ht="16.5" x14ac:dyDescent="0.3">
      <c r="A1" s="37"/>
      <c r="B1" s="37"/>
      <c r="C1" s="38"/>
      <c r="D1" s="38"/>
      <c r="E1" s="38"/>
      <c r="F1" s="37"/>
      <c r="G1" s="38"/>
      <c r="H1" s="38"/>
      <c r="I1" s="38"/>
      <c r="J1" s="115"/>
      <c r="K1" s="117"/>
      <c r="L1" s="117"/>
      <c r="M1" s="117"/>
      <c r="N1" s="40"/>
      <c r="O1" s="37"/>
      <c r="P1" s="308" t="s">
        <v>70</v>
      </c>
      <c r="Q1" s="304"/>
      <c r="R1" s="304"/>
      <c r="S1" s="304"/>
      <c r="T1" s="304"/>
      <c r="U1" s="304"/>
    </row>
    <row r="2" spans="1:21" ht="16.5" x14ac:dyDescent="0.3">
      <c r="A2" s="40"/>
      <c r="B2" s="302" t="str">
        <f>+'Financial Statements'!B2:G2</f>
        <v>VBG Group</v>
      </c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40"/>
      <c r="O2" s="37"/>
      <c r="P2" s="311" t="s">
        <v>78</v>
      </c>
      <c r="Q2" s="312"/>
      <c r="R2" s="312"/>
      <c r="S2" s="312"/>
      <c r="T2" s="312"/>
      <c r="U2" s="312"/>
    </row>
    <row r="3" spans="1:21" ht="16.5" x14ac:dyDescent="0.3">
      <c r="A3" s="40"/>
      <c r="B3" s="306" t="s">
        <v>75</v>
      </c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40"/>
      <c r="O3" s="37"/>
      <c r="P3" s="313"/>
      <c r="Q3" s="312"/>
      <c r="R3" s="312"/>
      <c r="S3" s="312"/>
      <c r="T3" s="312"/>
      <c r="U3" s="312"/>
    </row>
    <row r="4" spans="1:21" ht="15.75" x14ac:dyDescent="0.3">
      <c r="A4" s="40"/>
      <c r="B4" s="307" t="str">
        <f>+'Financial Statements'!B4:G4</f>
        <v>Years ended [31-Dec]</v>
      </c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40"/>
      <c r="O4" s="37"/>
      <c r="P4" s="313"/>
      <c r="Q4" s="312"/>
      <c r="R4" s="312"/>
      <c r="S4" s="312"/>
      <c r="T4" s="312"/>
      <c r="U4" s="312"/>
    </row>
    <row r="5" spans="1:21" ht="15" x14ac:dyDescent="0.3">
      <c r="A5" s="37"/>
      <c r="B5" s="40"/>
      <c r="C5" s="41"/>
      <c r="D5" s="41">
        <v>2004</v>
      </c>
      <c r="E5" s="41">
        <v>2005</v>
      </c>
      <c r="F5" s="41">
        <v>2006</v>
      </c>
      <c r="G5" s="41">
        <v>2007</v>
      </c>
      <c r="H5" s="41">
        <v>2008</v>
      </c>
      <c r="I5" s="41">
        <v>2009</v>
      </c>
      <c r="J5" s="146">
        <f>+'Financial Statements'!D5</f>
        <v>2019</v>
      </c>
      <c r="K5" s="146">
        <f>+'Financial Statements'!E5</f>
        <v>2018</v>
      </c>
      <c r="L5" s="146">
        <f>+'Financial Statements'!F5</f>
        <v>2017</v>
      </c>
      <c r="M5" s="146">
        <f>+'Financial Statements'!G5</f>
        <v>2016</v>
      </c>
      <c r="N5" s="40"/>
      <c r="O5" s="37"/>
      <c r="P5" s="313"/>
      <c r="Q5" s="312"/>
      <c r="R5" s="312"/>
      <c r="S5" s="312"/>
      <c r="T5" s="312"/>
      <c r="U5" s="312"/>
    </row>
    <row r="6" spans="1:21" ht="15.75" thickBot="1" x14ac:dyDescent="0.35">
      <c r="A6" s="37"/>
      <c r="B6" s="40"/>
      <c r="C6" s="116"/>
      <c r="D6" s="42" t="s">
        <v>83</v>
      </c>
      <c r="E6" s="42" t="s">
        <v>83</v>
      </c>
      <c r="F6" s="42" t="s">
        <v>83</v>
      </c>
      <c r="G6" s="42" t="s">
        <v>83</v>
      </c>
      <c r="H6" s="42" t="s">
        <v>83</v>
      </c>
      <c r="I6" s="42" t="s">
        <v>83</v>
      </c>
      <c r="J6" s="42" t="str">
        <f>+K6</f>
        <v>SEK'000</v>
      </c>
      <c r="K6" s="42" t="str">
        <f>+M6</f>
        <v>SEK'000</v>
      </c>
      <c r="L6" s="42" t="str">
        <f>+M6</f>
        <v>SEK'000</v>
      </c>
      <c r="M6" s="143" t="str">
        <f>+'Financial Statements'!G6</f>
        <v>SEK'000</v>
      </c>
      <c r="N6" s="40"/>
      <c r="O6" s="37"/>
      <c r="P6" s="313"/>
      <c r="Q6" s="312"/>
      <c r="R6" s="312"/>
      <c r="S6" s="312"/>
      <c r="T6" s="312"/>
      <c r="U6" s="312"/>
    </row>
    <row r="7" spans="1:21" ht="15" x14ac:dyDescent="0.3">
      <c r="A7" s="37"/>
      <c r="B7" s="40"/>
      <c r="C7" s="43"/>
      <c r="D7" s="43"/>
      <c r="E7" s="43"/>
      <c r="F7" s="43"/>
      <c r="G7" s="43"/>
      <c r="H7" s="43"/>
      <c r="I7" s="43"/>
      <c r="J7" s="353"/>
      <c r="K7" s="353"/>
      <c r="L7" s="353"/>
      <c r="M7" s="353"/>
      <c r="N7" s="40"/>
      <c r="O7" s="37"/>
      <c r="P7" s="313"/>
      <c r="Q7" s="312"/>
      <c r="R7" s="312"/>
      <c r="S7" s="312"/>
      <c r="T7" s="312"/>
      <c r="U7" s="312"/>
    </row>
    <row r="8" spans="1:21" ht="15" x14ac:dyDescent="0.3">
      <c r="A8" s="40"/>
      <c r="B8" s="5" t="str">
        <f>'Financial Statements'!B7</f>
        <v>Opening balance</v>
      </c>
      <c r="C8" s="61"/>
      <c r="D8" s="61"/>
      <c r="E8" s="61"/>
      <c r="F8" s="62"/>
      <c r="G8" s="61"/>
      <c r="H8" s="61"/>
      <c r="I8" s="61"/>
      <c r="J8" s="61">
        <f>'Financial Statements'!D7</f>
        <v>2226450</v>
      </c>
      <c r="K8" s="61">
        <f>'Financial Statements'!E7</f>
        <v>2004860</v>
      </c>
      <c r="L8" s="61">
        <f>'Financial Statements'!F7</f>
        <v>1025342</v>
      </c>
      <c r="M8" s="61">
        <f>'Financial Statements'!G7</f>
        <v>871511</v>
      </c>
      <c r="N8" s="40"/>
      <c r="O8" s="40"/>
      <c r="P8" s="313"/>
      <c r="Q8" s="312"/>
      <c r="R8" s="312"/>
      <c r="S8" s="312"/>
      <c r="T8" s="312"/>
      <c r="U8" s="312"/>
    </row>
    <row r="9" spans="1:21" ht="15" x14ac:dyDescent="0.3">
      <c r="A9" s="37"/>
      <c r="B9" s="9" t="str">
        <f>'Financial Statements'!B13</f>
        <v>Net profit for the year</v>
      </c>
      <c r="C9" s="56"/>
      <c r="D9" s="56"/>
      <c r="E9" s="56"/>
      <c r="F9" s="57"/>
      <c r="G9" s="56"/>
      <c r="H9" s="56"/>
      <c r="I9" s="56"/>
      <c r="J9" s="56">
        <f>'Financial Statements'!D13</f>
        <v>299537</v>
      </c>
      <c r="K9" s="56">
        <f>'Financial Statements'!E13</f>
        <v>272994</v>
      </c>
      <c r="L9" s="56">
        <f>'Financial Statements'!F13</f>
        <v>220492</v>
      </c>
      <c r="M9" s="56">
        <f>'Financial Statements'!G13</f>
        <v>120754</v>
      </c>
      <c r="N9" s="40"/>
      <c r="O9" s="37"/>
      <c r="P9" s="313"/>
      <c r="Q9" s="312"/>
      <c r="R9" s="312"/>
      <c r="S9" s="312"/>
      <c r="T9" s="312"/>
      <c r="U9" s="312"/>
    </row>
    <row r="10" spans="1:21" ht="15" x14ac:dyDescent="0.3">
      <c r="A10" s="37"/>
      <c r="B10" s="262" t="s">
        <v>206</v>
      </c>
      <c r="C10" s="44"/>
      <c r="D10" s="44"/>
      <c r="E10" s="44"/>
      <c r="F10" s="45"/>
      <c r="G10" s="44"/>
      <c r="H10" s="44"/>
      <c r="I10" s="44"/>
      <c r="J10" s="71"/>
      <c r="K10" s="71" t="s">
        <v>1</v>
      </c>
      <c r="L10" s="71"/>
      <c r="M10" s="71"/>
      <c r="N10" s="40"/>
      <c r="O10" s="37"/>
      <c r="P10" s="313"/>
      <c r="Q10" s="312"/>
      <c r="R10" s="312"/>
      <c r="S10" s="312"/>
      <c r="T10" s="312"/>
      <c r="U10" s="312"/>
    </row>
    <row r="11" spans="1:21" ht="15" x14ac:dyDescent="0.3">
      <c r="A11" s="37"/>
      <c r="B11" s="264" t="s">
        <v>205</v>
      </c>
      <c r="C11" s="50"/>
      <c r="D11" s="50"/>
      <c r="E11" s="50"/>
      <c r="F11" s="51"/>
      <c r="G11" s="50"/>
      <c r="H11" s="50"/>
      <c r="I11" s="50"/>
      <c r="J11" s="50"/>
      <c r="K11" s="50"/>
      <c r="L11" s="50"/>
      <c r="M11" s="50"/>
      <c r="N11" s="40"/>
      <c r="O11" s="37"/>
      <c r="P11" s="313"/>
      <c r="Q11" s="312"/>
      <c r="R11" s="312"/>
      <c r="S11" s="312"/>
      <c r="T11" s="312"/>
      <c r="U11" s="312"/>
    </row>
    <row r="12" spans="1:21" ht="15" x14ac:dyDescent="0.3">
      <c r="A12" s="37"/>
      <c r="B12" s="70" t="str">
        <f>'Financial Statements'!B8</f>
        <v>Effect of translation of defined-benefit pension plans, net after tax*</v>
      </c>
      <c r="C12" s="71"/>
      <c r="D12" s="71"/>
      <c r="E12" s="71"/>
      <c r="F12" s="72"/>
      <c r="G12" s="71"/>
      <c r="H12" s="71"/>
      <c r="I12" s="71"/>
      <c r="J12" s="71">
        <f>'Financial Statements'!D8</f>
        <v>-31326</v>
      </c>
      <c r="K12" s="71">
        <f>'Financial Statements'!E8</f>
        <v>-5686</v>
      </c>
      <c r="L12" s="71">
        <f>'Financial Statements'!F8</f>
        <v>-5789</v>
      </c>
      <c r="M12" s="71">
        <f>'Financial Statements'!G8</f>
        <v>-2096</v>
      </c>
      <c r="N12" s="40"/>
      <c r="O12" s="37"/>
      <c r="P12" s="313"/>
      <c r="Q12" s="312"/>
      <c r="R12" s="312"/>
      <c r="S12" s="312"/>
      <c r="T12" s="312"/>
      <c r="U12" s="312"/>
    </row>
    <row r="13" spans="1:21" ht="15" x14ac:dyDescent="0.3">
      <c r="A13" s="37"/>
      <c r="B13" s="6" t="str">
        <f>'Financial Statements'!B9</f>
        <v>Deferred tax on effect of translation of defined-benefit pension plans</v>
      </c>
      <c r="C13" s="50"/>
      <c r="D13" s="50"/>
      <c r="E13" s="50"/>
      <c r="F13" s="51"/>
      <c r="G13" s="50"/>
      <c r="H13" s="50"/>
      <c r="I13" s="50"/>
      <c r="J13" s="50">
        <f>'Financial Statements'!D9</f>
        <v>7397</v>
      </c>
      <c r="K13" s="50">
        <f>'Financial Statements'!E9</f>
        <v>1275</v>
      </c>
      <c r="L13" s="50"/>
      <c r="M13" s="50"/>
      <c r="N13" s="40"/>
      <c r="O13" s="37"/>
      <c r="P13" s="313"/>
      <c r="Q13" s="312"/>
      <c r="R13" s="312"/>
      <c r="S13" s="312"/>
      <c r="T13" s="312"/>
      <c r="U13" s="312"/>
    </row>
    <row r="14" spans="1:21" ht="15" x14ac:dyDescent="0.3">
      <c r="A14" s="37"/>
      <c r="B14" s="10" t="str">
        <f>'Financial Statements'!B10</f>
        <v>Translation differences</v>
      </c>
      <c r="C14" s="44"/>
      <c r="D14" s="44"/>
      <c r="E14" s="44"/>
      <c r="F14" s="45"/>
      <c r="G14" s="44"/>
      <c r="H14" s="44"/>
      <c r="I14" s="44"/>
      <c r="J14" s="71">
        <f>'Financial Statements'!D10</f>
        <v>36702</v>
      </c>
      <c r="K14" s="71">
        <f>'Financial Statements'!E10</f>
        <v>34395</v>
      </c>
      <c r="L14" s="71">
        <f>'Financial Statements'!F10</f>
        <v>28758</v>
      </c>
      <c r="M14" s="71">
        <f>'Financial Statements'!G10</f>
        <v>70700</v>
      </c>
      <c r="N14" s="40"/>
      <c r="O14" s="37"/>
      <c r="P14" s="313"/>
      <c r="Q14" s="312"/>
      <c r="R14" s="312"/>
      <c r="S14" s="312"/>
      <c r="T14" s="312"/>
      <c r="U14" s="312"/>
    </row>
    <row r="15" spans="1:21" ht="15" x14ac:dyDescent="0.3">
      <c r="A15" s="37"/>
      <c r="B15" s="6" t="str">
        <f>'Financial Statements'!B11</f>
        <v>Cash flow hedges, currency effects</v>
      </c>
      <c r="C15" s="47"/>
      <c r="D15" s="48"/>
      <c r="E15" s="47"/>
      <c r="F15" s="49"/>
      <c r="G15" s="47"/>
      <c r="H15" s="47"/>
      <c r="I15" s="47"/>
      <c r="J15" s="48">
        <f>'Financial Statements'!D11</f>
        <v>1425</v>
      </c>
      <c r="K15" s="48">
        <f>'Financial Statements'!E11</f>
        <v>-1998</v>
      </c>
      <c r="L15" s="48">
        <f>'Financial Statements'!F11</f>
        <v>1227</v>
      </c>
      <c r="M15" s="48">
        <f>'Financial Statements'!G11</f>
        <v>5105</v>
      </c>
      <c r="N15" s="40"/>
      <c r="O15" s="37"/>
      <c r="P15" s="313"/>
      <c r="Q15" s="312"/>
      <c r="R15" s="312"/>
      <c r="S15" s="312"/>
      <c r="T15" s="312"/>
      <c r="U15" s="312"/>
    </row>
    <row r="16" spans="1:21" ht="15" x14ac:dyDescent="0.3">
      <c r="A16" s="37"/>
      <c r="B16" s="5" t="s">
        <v>209</v>
      </c>
      <c r="C16" s="61"/>
      <c r="D16" s="61"/>
      <c r="E16" s="61"/>
      <c r="F16" s="62"/>
      <c r="G16" s="61"/>
      <c r="H16" s="61"/>
      <c r="I16" s="61"/>
      <c r="J16" s="359">
        <f>SUM(J12:J15)</f>
        <v>14198</v>
      </c>
      <c r="K16" s="359">
        <f t="shared" ref="K16:M16" si="0">SUM(K12:K15)</f>
        <v>27986</v>
      </c>
      <c r="L16" s="359">
        <f t="shared" si="0"/>
        <v>24196</v>
      </c>
      <c r="M16" s="359">
        <f t="shared" si="0"/>
        <v>73709</v>
      </c>
      <c r="N16" s="40"/>
      <c r="O16" s="37"/>
      <c r="P16" s="313"/>
      <c r="Q16" s="312"/>
      <c r="R16" s="312"/>
      <c r="S16" s="312"/>
      <c r="T16" s="312"/>
      <c r="U16" s="312"/>
    </row>
    <row r="17" spans="1:21" ht="15" x14ac:dyDescent="0.3">
      <c r="A17" s="37"/>
      <c r="B17" s="264" t="s">
        <v>210</v>
      </c>
      <c r="C17" s="47"/>
      <c r="D17" s="52"/>
      <c r="E17" s="47"/>
      <c r="F17" s="49"/>
      <c r="G17" s="47"/>
      <c r="H17" s="47"/>
      <c r="I17" s="47"/>
      <c r="J17" s="48"/>
      <c r="K17" s="48"/>
      <c r="L17" s="48"/>
      <c r="M17" s="48"/>
      <c r="N17" s="40"/>
      <c r="O17" s="37"/>
      <c r="P17" s="313"/>
      <c r="Q17" s="312"/>
      <c r="R17" s="312"/>
      <c r="S17" s="312"/>
      <c r="T17" s="312"/>
      <c r="U17" s="312"/>
    </row>
    <row r="18" spans="1:21" ht="15" x14ac:dyDescent="0.3">
      <c r="A18" s="37"/>
      <c r="B18" s="5" t="s">
        <v>211</v>
      </c>
      <c r="C18" s="128"/>
      <c r="D18" s="129"/>
      <c r="E18" s="128"/>
      <c r="F18" s="130"/>
      <c r="G18" s="128"/>
      <c r="H18" s="128"/>
      <c r="I18" s="128"/>
      <c r="J18" s="71">
        <v>0</v>
      </c>
      <c r="K18" s="71">
        <v>0</v>
      </c>
      <c r="L18" s="71">
        <v>0</v>
      </c>
      <c r="M18" s="71">
        <v>0</v>
      </c>
      <c r="N18" s="40"/>
      <c r="O18" s="37"/>
      <c r="P18" s="313"/>
      <c r="Q18" s="312"/>
      <c r="R18" s="312"/>
      <c r="S18" s="312"/>
      <c r="T18" s="312"/>
      <c r="U18" s="312"/>
    </row>
    <row r="19" spans="1:21" ht="15" x14ac:dyDescent="0.3">
      <c r="A19" s="37"/>
      <c r="B19" s="9" t="s">
        <v>212</v>
      </c>
      <c r="C19" s="56"/>
      <c r="D19" s="266"/>
      <c r="E19" s="56"/>
      <c r="F19" s="57"/>
      <c r="G19" s="56"/>
      <c r="H19" s="56"/>
      <c r="I19" s="56"/>
      <c r="J19" s="344">
        <f>J9+J16+J18</f>
        <v>313735</v>
      </c>
      <c r="K19" s="344">
        <f t="shared" ref="K19:M19" si="1">K9+K16+K18</f>
        <v>300980</v>
      </c>
      <c r="L19" s="344">
        <f t="shared" si="1"/>
        <v>244688</v>
      </c>
      <c r="M19" s="344">
        <f t="shared" si="1"/>
        <v>194463</v>
      </c>
      <c r="N19" s="40"/>
      <c r="O19" s="37"/>
      <c r="P19" s="313"/>
      <c r="Q19" s="312"/>
      <c r="R19" s="312"/>
      <c r="S19" s="312"/>
      <c r="T19" s="312"/>
      <c r="U19" s="312"/>
    </row>
    <row r="20" spans="1:21" ht="15" x14ac:dyDescent="0.3">
      <c r="A20" s="37"/>
      <c r="B20" s="265" t="s">
        <v>213</v>
      </c>
      <c r="C20" s="44"/>
      <c r="D20" s="44"/>
      <c r="E20" s="44"/>
      <c r="F20" s="45"/>
      <c r="G20" s="44"/>
      <c r="H20" s="44"/>
      <c r="I20" s="44"/>
      <c r="J20" s="71"/>
      <c r="K20" s="71"/>
      <c r="L20" s="71"/>
      <c r="M20" s="71"/>
      <c r="N20" s="40"/>
      <c r="O20" s="37"/>
      <c r="P20" s="313"/>
      <c r="Q20" s="312"/>
      <c r="R20" s="312"/>
      <c r="S20" s="312"/>
      <c r="T20" s="312"/>
      <c r="U20" s="312"/>
    </row>
    <row r="21" spans="1:21" s="75" customFormat="1" ht="15" x14ac:dyDescent="0.3">
      <c r="A21" s="73"/>
      <c r="B21" s="46" t="str">
        <f>'Financial Statements'!B15</f>
        <v>Warrants</v>
      </c>
      <c r="C21" s="56"/>
      <c r="D21" s="56"/>
      <c r="E21" s="56"/>
      <c r="F21" s="57"/>
      <c r="G21" s="56"/>
      <c r="H21" s="56"/>
      <c r="I21" s="56"/>
      <c r="J21" s="48">
        <f>'Financial Statements'!D15</f>
        <v>0</v>
      </c>
      <c r="K21" s="48">
        <f>'Financial Statements'!E15</f>
        <v>1873</v>
      </c>
      <c r="L21" s="48">
        <f>'Financial Statements'!F15</f>
        <v>0</v>
      </c>
      <c r="M21" s="48">
        <f>'Financial Statements'!G15</f>
        <v>0</v>
      </c>
      <c r="N21" s="55"/>
      <c r="O21" s="74"/>
      <c r="P21" s="313"/>
      <c r="Q21" s="312"/>
      <c r="R21" s="312"/>
      <c r="S21" s="312"/>
      <c r="T21" s="312"/>
      <c r="U21" s="312"/>
    </row>
    <row r="22" spans="1:21" ht="14.25" customHeight="1" x14ac:dyDescent="0.3">
      <c r="A22" s="53"/>
      <c r="B22" s="69" t="str">
        <f>'Financial Statements'!B16</f>
        <v>New share issue</v>
      </c>
      <c r="C22" s="44"/>
      <c r="D22" s="44"/>
      <c r="E22" s="44"/>
      <c r="F22" s="45"/>
      <c r="G22" s="44"/>
      <c r="H22" s="44"/>
      <c r="I22" s="44"/>
      <c r="J22" s="71">
        <f>'Financial Statements'!D16</f>
        <v>0</v>
      </c>
      <c r="K22" s="71">
        <f>'Financial Statements'!E16</f>
        <v>0</v>
      </c>
      <c r="L22" s="71">
        <f>'Financial Statements'!F16</f>
        <v>778587</v>
      </c>
      <c r="M22" s="71">
        <f>'Financial Statements'!G16</f>
        <v>0</v>
      </c>
      <c r="N22" s="40"/>
      <c r="O22" s="37"/>
      <c r="P22" s="313"/>
      <c r="Q22" s="312"/>
      <c r="R22" s="312"/>
      <c r="S22" s="312"/>
      <c r="T22" s="312"/>
      <c r="U22" s="312"/>
    </row>
    <row r="23" spans="1:21" ht="16.5" x14ac:dyDescent="0.3">
      <c r="A23" s="53"/>
      <c r="B23" s="37" t="str">
        <f>'Financial Statements'!B17</f>
        <v>Dividend</v>
      </c>
      <c r="C23" s="38"/>
      <c r="D23" s="38"/>
      <c r="E23" s="38"/>
      <c r="F23" s="37"/>
      <c r="G23" s="38"/>
      <c r="H23" s="38"/>
      <c r="I23" s="38"/>
      <c r="J23" s="365">
        <f>'Financial Statements'!D17</f>
        <v>-112518</v>
      </c>
      <c r="K23" s="48">
        <f>'Financial Statements'!E17</f>
        <v>-81263</v>
      </c>
      <c r="L23" s="48">
        <f>'Financial Statements'!F17</f>
        <v>-43757</v>
      </c>
      <c r="M23" s="48">
        <f>'Financial Statements'!G17</f>
        <v>-40632</v>
      </c>
      <c r="N23" s="40"/>
      <c r="O23" s="37"/>
      <c r="P23" s="308" t="s">
        <v>72</v>
      </c>
      <c r="Q23" s="304"/>
      <c r="R23" s="304"/>
      <c r="S23" s="304"/>
      <c r="T23" s="304"/>
      <c r="U23" s="304"/>
    </row>
    <row r="24" spans="1:21" ht="15.75" thickBot="1" x14ac:dyDescent="0.35">
      <c r="A24" s="53"/>
      <c r="B24" s="60" t="str">
        <f>'Financial Statements'!B18</f>
        <v>Total transactions with shareholders</v>
      </c>
      <c r="C24" s="61"/>
      <c r="D24" s="61"/>
      <c r="E24" s="61"/>
      <c r="F24" s="62"/>
      <c r="G24" s="61"/>
      <c r="H24" s="61"/>
      <c r="I24" s="61"/>
      <c r="J24" s="366">
        <f>SUM(J21:J23)</f>
        <v>-112518</v>
      </c>
      <c r="K24" s="366">
        <f t="shared" ref="K24:M24" si="2">SUM(K21:K23)</f>
        <v>-79390</v>
      </c>
      <c r="L24" s="366">
        <f t="shared" si="2"/>
        <v>734830</v>
      </c>
      <c r="M24" s="366">
        <f t="shared" si="2"/>
        <v>-40632</v>
      </c>
      <c r="N24" s="40"/>
      <c r="O24" s="37"/>
      <c r="P24" s="303" t="s">
        <v>84</v>
      </c>
      <c r="Q24" s="304"/>
      <c r="R24" s="304"/>
      <c r="S24" s="304"/>
      <c r="T24" s="304"/>
      <c r="U24" s="304"/>
    </row>
    <row r="25" spans="1:21" ht="15.75" thickTop="1" x14ac:dyDescent="0.3">
      <c r="A25" s="53"/>
      <c r="B25" s="60" t="s">
        <v>122</v>
      </c>
      <c r="C25" s="61"/>
      <c r="D25" s="61"/>
      <c r="E25" s="61"/>
      <c r="F25" s="62"/>
      <c r="G25" s="61"/>
      <c r="H25" s="61"/>
      <c r="I25" s="61"/>
      <c r="J25" s="367">
        <f>SUM(J8,J19,J24)</f>
        <v>2427667</v>
      </c>
      <c r="K25" s="367">
        <f t="shared" ref="K25:M25" si="3">SUM(K8,K19,K24)</f>
        <v>2226450</v>
      </c>
      <c r="L25" s="367">
        <f t="shared" si="3"/>
        <v>2004860</v>
      </c>
      <c r="M25" s="367">
        <f t="shared" si="3"/>
        <v>1025342</v>
      </c>
      <c r="N25" s="40"/>
      <c r="O25" s="37"/>
      <c r="P25" s="303"/>
      <c r="Q25" s="304"/>
      <c r="R25" s="304"/>
      <c r="S25" s="304"/>
      <c r="T25" s="304"/>
      <c r="U25" s="304"/>
    </row>
    <row r="26" spans="1:21" ht="15" x14ac:dyDescent="0.3">
      <c r="A26" s="53"/>
      <c r="B26" s="37"/>
      <c r="C26" s="38"/>
      <c r="D26" s="38"/>
      <c r="E26" s="38"/>
      <c r="F26" s="37"/>
      <c r="G26" s="38"/>
      <c r="H26" s="38"/>
      <c r="I26" s="38"/>
      <c r="J26" s="364"/>
      <c r="K26" s="364"/>
      <c r="L26" s="364"/>
      <c r="M26" s="364"/>
      <c r="N26" s="40"/>
      <c r="O26" s="37"/>
      <c r="P26" s="305"/>
      <c r="Q26" s="304"/>
      <c r="R26" s="304"/>
      <c r="S26" s="304"/>
      <c r="T26" s="304"/>
      <c r="U26" s="304"/>
    </row>
    <row r="27" spans="1:21" ht="16.5" x14ac:dyDescent="0.3">
      <c r="A27" s="63"/>
      <c r="B27" s="302" t="str">
        <f>+'Financial Statements'!B2:G2</f>
        <v>VBG Group</v>
      </c>
      <c r="C27" s="302"/>
      <c r="D27" s="302"/>
      <c r="E27" s="302"/>
      <c r="F27" s="302"/>
      <c r="G27" s="302"/>
      <c r="H27" s="302"/>
      <c r="I27" s="302"/>
      <c r="J27" s="302"/>
      <c r="K27" s="302"/>
      <c r="L27" s="302"/>
      <c r="M27" s="302"/>
      <c r="N27" s="40"/>
      <c r="O27" s="37"/>
      <c r="P27" s="305"/>
      <c r="Q27" s="304"/>
      <c r="R27" s="304"/>
      <c r="S27" s="304"/>
      <c r="T27" s="304"/>
      <c r="U27" s="304"/>
    </row>
    <row r="28" spans="1:21" ht="16.5" x14ac:dyDescent="0.3">
      <c r="A28" s="63"/>
      <c r="B28" s="306" t="s">
        <v>76</v>
      </c>
      <c r="C28" s="306"/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40"/>
      <c r="O28" s="37"/>
      <c r="P28" s="305"/>
      <c r="Q28" s="304"/>
      <c r="R28" s="304"/>
      <c r="S28" s="304"/>
      <c r="T28" s="304"/>
      <c r="U28" s="304"/>
    </row>
    <row r="29" spans="1:21" ht="15.75" x14ac:dyDescent="0.3">
      <c r="A29" s="63"/>
      <c r="B29" s="307" t="str">
        <f>+'Financial Statements'!B23:G23</f>
        <v>as at [31-Dec]</v>
      </c>
      <c r="C29" s="307"/>
      <c r="D29" s="307"/>
      <c r="E29" s="307"/>
      <c r="F29" s="307"/>
      <c r="G29" s="307"/>
      <c r="H29" s="307"/>
      <c r="I29" s="307"/>
      <c r="J29" s="307"/>
      <c r="K29" s="307"/>
      <c r="L29" s="307"/>
      <c r="M29" s="307"/>
      <c r="N29" s="40"/>
      <c r="O29" s="37"/>
      <c r="P29" s="305"/>
      <c r="Q29" s="304"/>
      <c r="R29" s="304"/>
      <c r="S29" s="304"/>
      <c r="T29" s="304"/>
      <c r="U29" s="304"/>
    </row>
    <row r="30" spans="1:21" ht="15" x14ac:dyDescent="0.3">
      <c r="A30" s="53"/>
      <c r="B30" s="40"/>
      <c r="C30" s="41"/>
      <c r="D30" s="41">
        <v>2004</v>
      </c>
      <c r="E30" s="41">
        <v>2005</v>
      </c>
      <c r="F30" s="41">
        <v>2006</v>
      </c>
      <c r="G30" s="41">
        <v>2007</v>
      </c>
      <c r="H30" s="41">
        <v>2008</v>
      </c>
      <c r="I30" s="41">
        <v>2009</v>
      </c>
      <c r="J30" s="41">
        <f>+'Financial Statements'!D5</f>
        <v>2019</v>
      </c>
      <c r="K30" s="41">
        <f>+'Financial Statements'!E5</f>
        <v>2018</v>
      </c>
      <c r="L30" s="41">
        <f>+'Financial Statements'!F5</f>
        <v>2017</v>
      </c>
      <c r="M30" s="41">
        <f>+'Financial Statements'!G5</f>
        <v>2016</v>
      </c>
      <c r="N30" s="40"/>
      <c r="O30" s="37"/>
      <c r="P30" s="305"/>
      <c r="Q30" s="304"/>
      <c r="R30" s="304"/>
      <c r="S30" s="304"/>
      <c r="T30" s="304"/>
      <c r="U30" s="304"/>
    </row>
    <row r="31" spans="1:21" ht="15.75" thickBot="1" x14ac:dyDescent="0.35">
      <c r="A31" s="53"/>
      <c r="B31" s="40"/>
      <c r="C31" s="116"/>
      <c r="D31" s="116" t="s">
        <v>83</v>
      </c>
      <c r="E31" s="116" t="s">
        <v>83</v>
      </c>
      <c r="F31" s="116" t="s">
        <v>83</v>
      </c>
      <c r="G31" s="116" t="s">
        <v>83</v>
      </c>
      <c r="H31" s="116" t="s">
        <v>83</v>
      </c>
      <c r="I31" s="116" t="s">
        <v>83</v>
      </c>
      <c r="J31" s="42" t="str">
        <f>+K31</f>
        <v>SEK'000</v>
      </c>
      <c r="K31" s="42" t="str">
        <f>+K6</f>
        <v>SEK'000</v>
      </c>
      <c r="L31" s="42" t="str">
        <f>+L6</f>
        <v>SEK'000</v>
      </c>
      <c r="M31" s="42" t="str">
        <f>+M6</f>
        <v>SEK'000</v>
      </c>
      <c r="N31" s="40"/>
      <c r="O31" s="37"/>
      <c r="P31" s="305"/>
      <c r="Q31" s="304"/>
      <c r="R31" s="304"/>
      <c r="S31" s="304"/>
      <c r="T31" s="304"/>
      <c r="U31" s="304"/>
    </row>
    <row r="32" spans="1:21" ht="15" x14ac:dyDescent="0.3">
      <c r="A32" s="53"/>
      <c r="B32" s="276" t="s">
        <v>214</v>
      </c>
      <c r="C32" s="43"/>
      <c r="D32" s="43"/>
      <c r="E32" s="43"/>
      <c r="F32" s="43"/>
      <c r="G32" s="43"/>
      <c r="H32" s="43"/>
      <c r="I32" s="43"/>
      <c r="J32" s="353"/>
      <c r="K32" s="353"/>
      <c r="L32" s="353"/>
      <c r="M32" s="353"/>
      <c r="N32" s="40"/>
      <c r="O32" s="37"/>
      <c r="P32" s="305"/>
      <c r="Q32" s="304"/>
      <c r="R32" s="304"/>
      <c r="S32" s="304"/>
      <c r="T32" s="304"/>
      <c r="U32" s="304"/>
    </row>
    <row r="33" spans="1:21" ht="15" x14ac:dyDescent="0.3">
      <c r="A33" s="53"/>
      <c r="B33" s="69" t="str">
        <f>B134</f>
        <v xml:space="preserve">Cash on hand and demand deposits </v>
      </c>
      <c r="C33" s="71"/>
      <c r="D33" s="71"/>
      <c r="E33" s="71"/>
      <c r="F33" s="72"/>
      <c r="G33" s="71"/>
      <c r="H33" s="71"/>
      <c r="I33" s="71"/>
      <c r="J33" s="71">
        <f>J137</f>
        <v>37254.42</v>
      </c>
      <c r="K33" s="71">
        <f t="shared" ref="K33:M33" si="4">K137</f>
        <v>34924.49</v>
      </c>
      <c r="L33" s="71">
        <f t="shared" si="4"/>
        <v>30020.45</v>
      </c>
      <c r="M33" s="71">
        <f t="shared" si="4"/>
        <v>15438.94</v>
      </c>
      <c r="N33" s="40"/>
      <c r="O33" s="37"/>
      <c r="P33" s="305"/>
      <c r="Q33" s="304"/>
      <c r="R33" s="304"/>
      <c r="S33" s="304"/>
      <c r="T33" s="304"/>
      <c r="U33" s="304"/>
    </row>
    <row r="34" spans="1:21" ht="15" x14ac:dyDescent="0.3">
      <c r="A34" s="53"/>
      <c r="B34" s="46" t="str">
        <f>'Financial Statements'!B29</f>
        <v xml:space="preserve">Brands, customer relationships and other intangible assets </v>
      </c>
      <c r="C34" s="48"/>
      <c r="D34" s="48"/>
      <c r="E34" s="48"/>
      <c r="F34" s="277"/>
      <c r="G34" s="48"/>
      <c r="H34" s="48"/>
      <c r="I34" s="48"/>
      <c r="J34" s="48">
        <f>'Financial Statements'!D29</f>
        <v>797219</v>
      </c>
      <c r="K34" s="48">
        <f>'Financial Statements'!E29</f>
        <v>798889</v>
      </c>
      <c r="L34" s="48">
        <f>'Financial Statements'!F29</f>
        <v>827872</v>
      </c>
      <c r="M34" s="48">
        <f>'Financial Statements'!G29</f>
        <v>858025</v>
      </c>
      <c r="N34" s="40"/>
      <c r="O34" s="37"/>
      <c r="P34" s="305"/>
      <c r="Q34" s="304"/>
      <c r="R34" s="304"/>
      <c r="S34" s="304"/>
      <c r="T34" s="304"/>
      <c r="U34" s="304"/>
    </row>
    <row r="35" spans="1:21" ht="15" x14ac:dyDescent="0.3">
      <c r="A35" s="53"/>
      <c r="B35" s="69" t="str">
        <f>'Financial Statements'!B30</f>
        <v>Goodwill</v>
      </c>
      <c r="C35" s="71"/>
      <c r="D35" s="71"/>
      <c r="E35" s="71"/>
      <c r="F35" s="72"/>
      <c r="G35" s="71"/>
      <c r="H35" s="71"/>
      <c r="I35" s="71"/>
      <c r="J35" s="71">
        <f>'Financial Statements'!D30</f>
        <v>1143333</v>
      </c>
      <c r="K35" s="71">
        <f>'Financial Statements'!E30</f>
        <v>1128601</v>
      </c>
      <c r="L35" s="71">
        <f>'Financial Statements'!F30</f>
        <v>1118861</v>
      </c>
      <c r="M35" s="71">
        <f>'Financial Statements'!G30</f>
        <v>1122302</v>
      </c>
      <c r="N35" s="40"/>
      <c r="O35" s="37"/>
      <c r="P35" s="305"/>
      <c r="Q35" s="304"/>
      <c r="R35" s="304"/>
      <c r="S35" s="304"/>
      <c r="T35" s="304"/>
      <c r="U35" s="304"/>
    </row>
    <row r="36" spans="1:21" ht="15" x14ac:dyDescent="0.3">
      <c r="A36" s="53"/>
      <c r="B36" s="46" t="str">
        <f>'Financial Statements'!B32</f>
        <v>Land and buildings</v>
      </c>
      <c r="C36" s="48"/>
      <c r="D36" s="48"/>
      <c r="E36" s="48"/>
      <c r="F36" s="277"/>
      <c r="G36" s="48"/>
      <c r="H36" s="48"/>
      <c r="I36" s="48"/>
      <c r="J36" s="48">
        <f>'Financial Statements'!D32</f>
        <v>187329</v>
      </c>
      <c r="K36" s="48">
        <f>'Financial Statements'!E32</f>
        <v>186151</v>
      </c>
      <c r="L36" s="48">
        <f>'Financial Statements'!F32</f>
        <v>179287</v>
      </c>
      <c r="M36" s="48">
        <f>'Financial Statements'!G32</f>
        <v>171126</v>
      </c>
      <c r="N36" s="40"/>
      <c r="O36" s="37"/>
      <c r="P36" s="305"/>
      <c r="Q36" s="304"/>
      <c r="R36" s="304"/>
      <c r="S36" s="304"/>
      <c r="T36" s="304"/>
      <c r="U36" s="304"/>
    </row>
    <row r="37" spans="1:21" ht="15" x14ac:dyDescent="0.3">
      <c r="A37" s="53"/>
      <c r="B37" s="79" t="str">
        <f>'Financial Statements'!B33</f>
        <v xml:space="preserve">Plant and machinery </v>
      </c>
      <c r="C37" s="84"/>
      <c r="D37" s="84"/>
      <c r="E37" s="84"/>
      <c r="F37" s="278"/>
      <c r="G37" s="84"/>
      <c r="H37" s="84"/>
      <c r="I37" s="84"/>
      <c r="J37" s="84">
        <f>'Financial Statements'!D33</f>
        <v>118189</v>
      </c>
      <c r="K37" s="84">
        <f>'Financial Statements'!E33</f>
        <v>100747</v>
      </c>
      <c r="L37" s="84">
        <f>'Financial Statements'!F33</f>
        <v>101794</v>
      </c>
      <c r="M37" s="84">
        <f>'Financial Statements'!G33</f>
        <v>101745</v>
      </c>
      <c r="N37" s="40"/>
      <c r="O37" s="37"/>
      <c r="P37" s="305"/>
      <c r="Q37" s="304"/>
      <c r="R37" s="304"/>
      <c r="S37" s="304"/>
      <c r="T37" s="304"/>
      <c r="U37" s="304"/>
    </row>
    <row r="38" spans="1:21" ht="15" x14ac:dyDescent="0.3">
      <c r="A38" s="53"/>
      <c r="B38" s="46" t="str">
        <f>'Financial Statements'!B34</f>
        <v>Equipment, tools, fixtures and fittings</v>
      </c>
      <c r="C38" s="48"/>
      <c r="D38" s="48"/>
      <c r="E38" s="48"/>
      <c r="F38" s="277"/>
      <c r="G38" s="48"/>
      <c r="H38" s="48"/>
      <c r="I38" s="48"/>
      <c r="J38" s="48">
        <f>'Financial Statements'!D34</f>
        <v>49524</v>
      </c>
      <c r="K38" s="48">
        <f>'Financial Statements'!E34</f>
        <v>51341</v>
      </c>
      <c r="L38" s="48">
        <f>'Financial Statements'!F34</f>
        <v>54008</v>
      </c>
      <c r="M38" s="48">
        <f>'Financial Statements'!G34</f>
        <v>51487</v>
      </c>
      <c r="N38" s="40"/>
      <c r="O38" s="37"/>
      <c r="P38" s="305"/>
      <c r="Q38" s="304"/>
      <c r="R38" s="304"/>
      <c r="S38" s="304"/>
      <c r="T38" s="304"/>
      <c r="U38" s="304"/>
    </row>
    <row r="39" spans="1:21" ht="15" x14ac:dyDescent="0.3">
      <c r="A39" s="53"/>
      <c r="B39" s="69" t="str">
        <f>'Financial Statements'!B35</f>
        <v>Construction in progress</v>
      </c>
      <c r="C39" s="71"/>
      <c r="D39" s="71"/>
      <c r="E39" s="71"/>
      <c r="F39" s="72"/>
      <c r="G39" s="71"/>
      <c r="H39" s="71"/>
      <c r="I39" s="71"/>
      <c r="J39" s="71">
        <f>'Financial Statements'!D35</f>
        <v>26935</v>
      </c>
      <c r="K39" s="71">
        <f>'Financial Statements'!E35</f>
        <v>10304</v>
      </c>
      <c r="L39" s="71">
        <f>'Financial Statements'!F35</f>
        <v>11444</v>
      </c>
      <c r="M39" s="71">
        <f>'Financial Statements'!G35</f>
        <v>1842</v>
      </c>
      <c r="N39" s="40"/>
      <c r="O39" s="37"/>
      <c r="P39" s="305"/>
      <c r="Q39" s="304"/>
      <c r="R39" s="304"/>
      <c r="S39" s="304"/>
      <c r="T39" s="304"/>
      <c r="U39" s="304"/>
    </row>
    <row r="40" spans="1:21" ht="15" x14ac:dyDescent="0.3">
      <c r="A40" s="53"/>
      <c r="B40" s="46" t="str">
        <f>'Financial Statements'!B36</f>
        <v>Rights of use under IFRS 16</v>
      </c>
      <c r="C40" s="48"/>
      <c r="D40" s="48"/>
      <c r="E40" s="48"/>
      <c r="F40" s="277"/>
      <c r="G40" s="48"/>
      <c r="H40" s="48"/>
      <c r="I40" s="48"/>
      <c r="J40" s="48">
        <f>'Financial Statements'!D36</f>
        <v>154660</v>
      </c>
      <c r="K40" s="48">
        <f>'Financial Statements'!E36</f>
        <v>0</v>
      </c>
      <c r="L40" s="48">
        <f>'Financial Statements'!F36</f>
        <v>0</v>
      </c>
      <c r="M40" s="48">
        <f>'Financial Statements'!G36</f>
        <v>0</v>
      </c>
      <c r="N40" s="40"/>
      <c r="O40" s="37"/>
      <c r="P40" s="305"/>
      <c r="Q40" s="304"/>
      <c r="R40" s="304"/>
      <c r="S40" s="304"/>
      <c r="T40" s="304"/>
      <c r="U40" s="304"/>
    </row>
    <row r="41" spans="1:21" ht="15" x14ac:dyDescent="0.3">
      <c r="A41" s="53"/>
      <c r="B41" s="69" t="str">
        <f>'Financial Statements'!B38</f>
        <v>Deferred tax asset</v>
      </c>
      <c r="C41" s="71"/>
      <c r="D41" s="71"/>
      <c r="E41" s="71"/>
      <c r="F41" s="72"/>
      <c r="G41" s="71"/>
      <c r="H41" s="71"/>
      <c r="I41" s="71"/>
      <c r="J41" s="71">
        <f>'Financial Statements'!D38</f>
        <v>67259</v>
      </c>
      <c r="K41" s="71">
        <f>'Financial Statements'!E38</f>
        <v>63843</v>
      </c>
      <c r="L41" s="71">
        <f>'Financial Statements'!F38</f>
        <v>48116</v>
      </c>
      <c r="M41" s="71">
        <f>'Financial Statements'!G38</f>
        <v>67901</v>
      </c>
      <c r="N41" s="40"/>
      <c r="O41" s="37"/>
      <c r="P41" s="305"/>
      <c r="Q41" s="304"/>
      <c r="R41" s="304"/>
      <c r="S41" s="304"/>
      <c r="T41" s="304"/>
      <c r="U41" s="304"/>
    </row>
    <row r="42" spans="1:21" ht="15" x14ac:dyDescent="0.3">
      <c r="A42" s="53"/>
      <c r="B42" s="46" t="str">
        <f>'Financial Statements'!B42</f>
        <v xml:space="preserve">Raw materials and consumables </v>
      </c>
      <c r="C42" s="48"/>
      <c r="D42" s="279"/>
      <c r="E42" s="48"/>
      <c r="F42" s="277"/>
      <c r="G42" s="48"/>
      <c r="H42" s="48"/>
      <c r="I42" s="48"/>
      <c r="J42" s="48">
        <f>'Financial Statements'!D42</f>
        <v>334153</v>
      </c>
      <c r="K42" s="48">
        <f>'Financial Statements'!E42</f>
        <v>322158</v>
      </c>
      <c r="L42" s="48">
        <f>'Financial Statements'!F42</f>
        <v>256879</v>
      </c>
      <c r="M42" s="48">
        <f>'Financial Statements'!G42</f>
        <v>242581</v>
      </c>
      <c r="N42" s="40"/>
      <c r="O42" s="37"/>
      <c r="P42" s="305"/>
      <c r="Q42" s="304"/>
      <c r="R42" s="304"/>
      <c r="S42" s="304"/>
      <c r="T42" s="304"/>
      <c r="U42" s="304"/>
    </row>
    <row r="43" spans="1:21" ht="15" x14ac:dyDescent="0.3">
      <c r="A43" s="53"/>
      <c r="B43" s="69" t="str">
        <f>'Financial Statements'!B43</f>
        <v xml:space="preserve">Work in progress </v>
      </c>
      <c r="C43" s="71"/>
      <c r="D43" s="71"/>
      <c r="E43" s="71"/>
      <c r="F43" s="72"/>
      <c r="G43" s="71"/>
      <c r="H43" s="71"/>
      <c r="I43" s="71"/>
      <c r="J43" s="71">
        <f>'Financial Statements'!D43</f>
        <v>79937</v>
      </c>
      <c r="K43" s="71">
        <f>'Financial Statements'!E43</f>
        <v>85059</v>
      </c>
      <c r="L43" s="71">
        <f>'Financial Statements'!F43</f>
        <v>75398</v>
      </c>
      <c r="M43" s="71">
        <f>'Financial Statements'!G43</f>
        <v>79917</v>
      </c>
      <c r="N43" s="40"/>
      <c r="O43" s="37"/>
      <c r="P43" s="305"/>
      <c r="Q43" s="304"/>
      <c r="R43" s="304"/>
      <c r="S43" s="304"/>
      <c r="T43" s="304"/>
      <c r="U43" s="304"/>
    </row>
    <row r="44" spans="1:21" ht="15" x14ac:dyDescent="0.3">
      <c r="A44" s="53"/>
      <c r="B44" s="46" t="str">
        <f>'Financial Statements'!B44</f>
        <v>Finished products and merchandise</v>
      </c>
      <c r="C44" s="48"/>
      <c r="D44" s="48"/>
      <c r="E44" s="48"/>
      <c r="F44" s="277"/>
      <c r="G44" s="48"/>
      <c r="H44" s="48"/>
      <c r="I44" s="48"/>
      <c r="J44" s="48">
        <f>'Financial Statements'!D44</f>
        <v>224571</v>
      </c>
      <c r="K44" s="48">
        <f>'Financial Statements'!E44</f>
        <v>227648</v>
      </c>
      <c r="L44" s="48">
        <f>'Financial Statements'!F44</f>
        <v>163745</v>
      </c>
      <c r="M44" s="48">
        <f>'Financial Statements'!G44</f>
        <v>157201</v>
      </c>
      <c r="N44" s="40"/>
      <c r="O44" s="37"/>
      <c r="P44" s="305"/>
      <c r="Q44" s="304"/>
      <c r="R44" s="304"/>
      <c r="S44" s="304"/>
      <c r="T44" s="304"/>
      <c r="U44" s="304"/>
    </row>
    <row r="45" spans="1:21" ht="15" x14ac:dyDescent="0.3">
      <c r="A45" s="53"/>
      <c r="B45" s="79" t="str">
        <f>'Financial Statements'!B46</f>
        <v xml:space="preserve">Trade receivables </v>
      </c>
      <c r="C45" s="84"/>
      <c r="D45" s="84"/>
      <c r="E45" s="84"/>
      <c r="F45" s="278"/>
      <c r="G45" s="84"/>
      <c r="H45" s="84"/>
      <c r="I45" s="84"/>
      <c r="J45" s="84">
        <f>'Financial Statements'!D46</f>
        <v>467202</v>
      </c>
      <c r="K45" s="84">
        <f>'Financial Statements'!E46</f>
        <v>491163</v>
      </c>
      <c r="L45" s="84">
        <f>'Financial Statements'!F46</f>
        <v>418244</v>
      </c>
      <c r="M45" s="84">
        <f>'Financial Statements'!G46</f>
        <v>345229</v>
      </c>
      <c r="N45" s="40"/>
      <c r="O45" s="37"/>
      <c r="P45" s="305"/>
      <c r="Q45" s="304"/>
      <c r="R45" s="304"/>
      <c r="S45" s="304"/>
      <c r="T45" s="304"/>
      <c r="U45" s="304"/>
    </row>
    <row r="46" spans="1:21" ht="15" x14ac:dyDescent="0.3">
      <c r="A46" s="53"/>
      <c r="B46" s="46" t="str">
        <f>'Financial Statements'!B47</f>
        <v>Current tax assets</v>
      </c>
      <c r="C46" s="48"/>
      <c r="D46" s="48"/>
      <c r="E46" s="48"/>
      <c r="F46" s="277"/>
      <c r="G46" s="48"/>
      <c r="H46" s="48"/>
      <c r="I46" s="48"/>
      <c r="J46" s="48">
        <f>'Financial Statements'!D47</f>
        <v>21270</v>
      </c>
      <c r="K46" s="48">
        <f>'Financial Statements'!E47</f>
        <v>25470</v>
      </c>
      <c r="L46" s="48">
        <f>'Financial Statements'!F47</f>
        <v>25991</v>
      </c>
      <c r="M46" s="48">
        <f>'Financial Statements'!G47</f>
        <v>38730</v>
      </c>
      <c r="N46" s="40"/>
      <c r="O46" s="37"/>
      <c r="P46" s="305"/>
      <c r="Q46" s="304"/>
      <c r="R46" s="304"/>
      <c r="S46" s="304"/>
      <c r="T46" s="304"/>
      <c r="U46" s="304"/>
    </row>
    <row r="47" spans="1:21" ht="15" x14ac:dyDescent="0.3">
      <c r="A47" s="53"/>
      <c r="B47" s="69" t="str">
        <f>'Financial Statements'!B48</f>
        <v xml:space="preserve">Other receivables </v>
      </c>
      <c r="C47" s="71"/>
      <c r="D47" s="71"/>
      <c r="E47" s="71"/>
      <c r="F47" s="72"/>
      <c r="G47" s="71"/>
      <c r="H47" s="71"/>
      <c r="I47" s="71"/>
      <c r="J47" s="71">
        <f>'Financial Statements'!D48</f>
        <v>29082</v>
      </c>
      <c r="K47" s="71">
        <f>'Financial Statements'!E48</f>
        <v>41351</v>
      </c>
      <c r="L47" s="71">
        <f>'Financial Statements'!F48</f>
        <v>42654</v>
      </c>
      <c r="M47" s="71">
        <f>'Financial Statements'!G48</f>
        <v>43238</v>
      </c>
      <c r="N47" s="40"/>
      <c r="O47" s="37"/>
      <c r="P47" s="305"/>
      <c r="Q47" s="304"/>
      <c r="R47" s="304"/>
      <c r="S47" s="304"/>
      <c r="T47" s="304"/>
      <c r="U47" s="304"/>
    </row>
    <row r="48" spans="1:21" ht="15" x14ac:dyDescent="0.3">
      <c r="A48" s="53"/>
      <c r="B48" s="46" t="str">
        <f>'Financial Statements'!B49</f>
        <v xml:space="preserve">Prepaid expenses and accrued income </v>
      </c>
      <c r="C48" s="48"/>
      <c r="D48" s="48"/>
      <c r="E48" s="48"/>
      <c r="F48" s="277"/>
      <c r="G48" s="48"/>
      <c r="H48" s="48"/>
      <c r="I48" s="48"/>
      <c r="J48" s="48">
        <f>'Financial Statements'!D49</f>
        <v>25506</v>
      </c>
      <c r="K48" s="48">
        <f>'Financial Statements'!E49</f>
        <v>19673</v>
      </c>
      <c r="L48" s="48">
        <f>'Financial Statements'!F49</f>
        <v>17852</v>
      </c>
      <c r="M48" s="48">
        <f>'Financial Statements'!G49</f>
        <v>19196</v>
      </c>
      <c r="N48" s="40"/>
      <c r="O48" s="37"/>
      <c r="P48" s="305"/>
      <c r="Q48" s="304"/>
      <c r="R48" s="304"/>
      <c r="S48" s="304"/>
      <c r="T48" s="304"/>
      <c r="U48" s="304"/>
    </row>
    <row r="49" spans="1:22" ht="15.75" thickBot="1" x14ac:dyDescent="0.35">
      <c r="A49" s="37"/>
      <c r="B49" s="77" t="s">
        <v>220</v>
      </c>
      <c r="C49" s="280"/>
      <c r="D49" s="280"/>
      <c r="E49" s="280"/>
      <c r="F49" s="281"/>
      <c r="G49" s="280"/>
      <c r="H49" s="280"/>
      <c r="I49" s="280"/>
      <c r="J49" s="354">
        <f>SUM(J33:J48)</f>
        <v>3763423.42</v>
      </c>
      <c r="K49" s="354">
        <f t="shared" ref="K49:M49" si="5">SUM(K33:K48)</f>
        <v>3587322.49</v>
      </c>
      <c r="L49" s="354">
        <f t="shared" si="5"/>
        <v>3372165.45</v>
      </c>
      <c r="M49" s="354">
        <f t="shared" si="5"/>
        <v>3315958.94</v>
      </c>
      <c r="N49" s="40"/>
      <c r="O49" s="37"/>
      <c r="P49" s="305"/>
      <c r="Q49" s="304"/>
      <c r="R49" s="304"/>
      <c r="S49" s="304"/>
      <c r="T49" s="304"/>
      <c r="U49" s="304"/>
    </row>
    <row r="50" spans="1:22" ht="15" x14ac:dyDescent="0.3">
      <c r="A50" s="37"/>
      <c r="B50" s="282" t="s">
        <v>221</v>
      </c>
      <c r="C50" s="118"/>
      <c r="D50" s="118"/>
      <c r="E50" s="118"/>
      <c r="F50" s="119"/>
      <c r="G50" s="118"/>
      <c r="H50" s="118"/>
      <c r="I50" s="118"/>
      <c r="J50" s="355"/>
      <c r="K50" s="355"/>
      <c r="L50" s="355"/>
      <c r="M50" s="355"/>
      <c r="N50" s="40"/>
      <c r="O50" s="37"/>
      <c r="P50" s="305"/>
      <c r="Q50" s="304"/>
      <c r="R50" s="304"/>
      <c r="S50" s="304"/>
      <c r="T50" s="304"/>
      <c r="U50" s="304"/>
    </row>
    <row r="51" spans="1:22" ht="15" x14ac:dyDescent="0.3">
      <c r="A51" s="37"/>
      <c r="B51" s="69" t="str">
        <f>'Financial Statements'!B62</f>
        <v>Provisions for pensions and similar obligations</v>
      </c>
      <c r="C51" s="71"/>
      <c r="D51" s="71"/>
      <c r="E51" s="71"/>
      <c r="F51" s="72"/>
      <c r="G51" s="71"/>
      <c r="H51" s="71"/>
      <c r="I51" s="71"/>
      <c r="J51" s="71">
        <f>'Financial Statements'!D62</f>
        <v>230165</v>
      </c>
      <c r="K51" s="71">
        <f>'Financial Statements'!E62</f>
        <v>196853</v>
      </c>
      <c r="L51" s="71">
        <f>'Financial Statements'!F62</f>
        <v>185687</v>
      </c>
      <c r="M51" s="71">
        <f>'Financial Statements'!G62</f>
        <v>175734</v>
      </c>
      <c r="N51" s="40"/>
      <c r="O51" s="37"/>
      <c r="P51" s="305"/>
      <c r="Q51" s="304"/>
      <c r="R51" s="304"/>
      <c r="S51" s="304"/>
      <c r="T51" s="304"/>
      <c r="U51" s="304"/>
    </row>
    <row r="52" spans="1:22" ht="15" x14ac:dyDescent="0.3">
      <c r="A52" s="37"/>
      <c r="B52" s="46" t="str">
        <f>'Financial Statements'!B63</f>
        <v xml:space="preserve">Deferred tax liability </v>
      </c>
      <c r="C52" s="43"/>
      <c r="D52" s="43"/>
      <c r="E52" s="43"/>
      <c r="F52" s="43"/>
      <c r="G52" s="43"/>
      <c r="H52" s="43"/>
      <c r="I52" s="43"/>
      <c r="J52" s="43">
        <f>'Financial Statements'!D63</f>
        <v>219638</v>
      </c>
      <c r="K52" s="43">
        <f>'Financial Statements'!E63</f>
        <v>224568</v>
      </c>
      <c r="L52" s="43">
        <f>'Financial Statements'!F63</f>
        <v>207878</v>
      </c>
      <c r="M52" s="43">
        <f>'Financial Statements'!G63</f>
        <v>233985</v>
      </c>
      <c r="N52" s="40"/>
      <c r="O52" s="37"/>
      <c r="P52" s="305"/>
      <c r="Q52" s="304"/>
      <c r="R52" s="304"/>
      <c r="S52" s="304"/>
      <c r="T52" s="304"/>
      <c r="U52" s="304"/>
      <c r="V52" s="352"/>
    </row>
    <row r="53" spans="1:22" ht="15" x14ac:dyDescent="0.3">
      <c r="A53" s="37"/>
      <c r="B53" s="69" t="str">
        <f>'Financial Statements'!B64</f>
        <v xml:space="preserve">Other provisions </v>
      </c>
      <c r="C53" s="71"/>
      <c r="D53" s="71"/>
      <c r="E53" s="71"/>
      <c r="F53" s="72"/>
      <c r="G53" s="71"/>
      <c r="H53" s="71"/>
      <c r="I53" s="71"/>
      <c r="J53" s="71">
        <f>'Financial Statements'!D64</f>
        <v>24317</v>
      </c>
      <c r="K53" s="71">
        <f>'Financial Statements'!E64</f>
        <v>22451</v>
      </c>
      <c r="L53" s="71">
        <f>'Financial Statements'!F64</f>
        <v>23716</v>
      </c>
      <c r="M53" s="71">
        <f>'Financial Statements'!G64</f>
        <v>24613</v>
      </c>
      <c r="N53" s="40"/>
      <c r="O53" s="37"/>
      <c r="P53" s="305"/>
      <c r="Q53" s="304"/>
      <c r="R53" s="304"/>
      <c r="S53" s="304"/>
      <c r="T53" s="304"/>
      <c r="U53" s="304"/>
      <c r="V53" s="352"/>
    </row>
    <row r="54" spans="1:22" ht="15" x14ac:dyDescent="0.3">
      <c r="A54" s="37"/>
      <c r="B54" s="46" t="str">
        <f>'Financial Statements'!B67</f>
        <v>Other non-current liablities</v>
      </c>
      <c r="C54" s="48"/>
      <c r="D54" s="48"/>
      <c r="E54" s="48"/>
      <c r="F54" s="277"/>
      <c r="G54" s="48"/>
      <c r="H54" s="48"/>
      <c r="I54" s="48"/>
      <c r="J54" s="48">
        <f>'Financial Statements'!D67</f>
        <v>1857</v>
      </c>
      <c r="K54" s="48">
        <f>'Financial Statements'!E67</f>
        <v>1857</v>
      </c>
      <c r="L54" s="48">
        <f>'Financial Statements'!F67</f>
        <v>0</v>
      </c>
      <c r="M54" s="48">
        <f>'Financial Statements'!G67</f>
        <v>0</v>
      </c>
      <c r="N54" s="40"/>
      <c r="O54" s="37"/>
      <c r="P54" s="305"/>
      <c r="Q54" s="304"/>
      <c r="R54" s="304"/>
      <c r="S54" s="304"/>
      <c r="T54" s="304"/>
      <c r="U54" s="304"/>
    </row>
    <row r="55" spans="1:22" ht="15" x14ac:dyDescent="0.3">
      <c r="A55" s="37"/>
      <c r="B55" s="69" t="str">
        <f>'Financial Statements'!B72</f>
        <v xml:space="preserve">Current tax liabilities </v>
      </c>
      <c r="C55" s="71"/>
      <c r="D55" s="71"/>
      <c r="E55" s="71"/>
      <c r="F55" s="72"/>
      <c r="G55" s="71"/>
      <c r="H55" s="71"/>
      <c r="I55" s="71"/>
      <c r="J55" s="71">
        <f>'Financial Statements'!D72</f>
        <v>8815</v>
      </c>
      <c r="K55" s="71">
        <f>'Financial Statements'!E72</f>
        <v>36663</v>
      </c>
      <c r="L55" s="71">
        <f>'Financial Statements'!F72</f>
        <v>18919</v>
      </c>
      <c r="M55" s="71">
        <f>'Financial Statements'!G72</f>
        <v>20951</v>
      </c>
      <c r="N55" s="40"/>
      <c r="O55" s="37"/>
      <c r="P55" s="305"/>
      <c r="Q55" s="304"/>
      <c r="R55" s="304"/>
      <c r="S55" s="304"/>
      <c r="T55" s="304"/>
      <c r="U55" s="304"/>
    </row>
    <row r="56" spans="1:22" ht="15" x14ac:dyDescent="0.3">
      <c r="A56" s="37"/>
      <c r="B56" s="46" t="str">
        <f>'Financial Statements'!B73</f>
        <v xml:space="preserve">Other liabilities </v>
      </c>
      <c r="C56" s="48"/>
      <c r="D56" s="48"/>
      <c r="E56" s="48"/>
      <c r="F56" s="277"/>
      <c r="G56" s="48"/>
      <c r="H56" s="48"/>
      <c r="I56" s="48"/>
      <c r="J56" s="48">
        <f>'Financial Statements'!D73</f>
        <v>29687</v>
      </c>
      <c r="K56" s="48">
        <f>'Financial Statements'!E73</f>
        <v>28225</v>
      </c>
      <c r="L56" s="48">
        <f>'Financial Statements'!F73</f>
        <v>22518</v>
      </c>
      <c r="M56" s="48">
        <f>'Financial Statements'!G73</f>
        <v>25220</v>
      </c>
      <c r="N56" s="40"/>
      <c r="O56" s="37"/>
      <c r="P56" s="305"/>
      <c r="Q56" s="304"/>
      <c r="R56" s="304"/>
      <c r="S56" s="304"/>
      <c r="T56" s="304"/>
      <c r="U56" s="304"/>
    </row>
    <row r="57" spans="1:22" ht="15" x14ac:dyDescent="0.3">
      <c r="A57" s="37"/>
      <c r="B57" s="69" t="str">
        <f>'Financial Statements'!B75</f>
        <v xml:space="preserve">Accrued expenses and deferred income </v>
      </c>
      <c r="C57" s="71"/>
      <c r="D57" s="71"/>
      <c r="E57" s="71"/>
      <c r="F57" s="72"/>
      <c r="G57" s="71"/>
      <c r="H57" s="71"/>
      <c r="I57" s="71"/>
      <c r="J57" s="71">
        <f>'Financial Statements'!D75</f>
        <v>155947</v>
      </c>
      <c r="K57" s="71">
        <f>'Financial Statements'!E75</f>
        <v>151251</v>
      </c>
      <c r="L57" s="71">
        <f>'Financial Statements'!F75</f>
        <v>145759</v>
      </c>
      <c r="M57" s="71">
        <f>'Financial Statements'!G75</f>
        <v>123936</v>
      </c>
      <c r="N57" s="40"/>
      <c r="O57" s="37"/>
      <c r="P57" s="305"/>
      <c r="Q57" s="304"/>
      <c r="R57" s="304"/>
      <c r="S57" s="304"/>
      <c r="T57" s="304"/>
      <c r="U57" s="304"/>
    </row>
    <row r="58" spans="1:22" ht="15.75" thickBot="1" x14ac:dyDescent="0.35">
      <c r="A58" s="37"/>
      <c r="B58" s="78" t="s">
        <v>222</v>
      </c>
      <c r="C58" s="283"/>
      <c r="D58" s="284"/>
      <c r="E58" s="283"/>
      <c r="F58" s="285"/>
      <c r="G58" s="283"/>
      <c r="H58" s="283"/>
      <c r="I58" s="283"/>
      <c r="J58" s="356">
        <f>SUM(J51:J57)</f>
        <v>670426</v>
      </c>
      <c r="K58" s="356">
        <f t="shared" ref="K58:M58" si="6">SUM(K51:K57)</f>
        <v>661868</v>
      </c>
      <c r="L58" s="356">
        <f t="shared" si="6"/>
        <v>604477</v>
      </c>
      <c r="M58" s="356">
        <f t="shared" si="6"/>
        <v>604439</v>
      </c>
      <c r="N58" s="40"/>
      <c r="O58" s="37"/>
      <c r="P58" s="305"/>
      <c r="Q58" s="304"/>
      <c r="R58" s="304"/>
      <c r="S58" s="304"/>
      <c r="T58" s="304"/>
      <c r="U58" s="304"/>
    </row>
    <row r="59" spans="1:22" ht="15.75" x14ac:dyDescent="0.3">
      <c r="A59" s="37"/>
      <c r="B59" s="340" t="s">
        <v>223</v>
      </c>
      <c r="C59" s="44"/>
      <c r="D59" s="44"/>
      <c r="E59" s="44"/>
      <c r="F59" s="45"/>
      <c r="G59" s="44"/>
      <c r="H59" s="44"/>
      <c r="I59" s="44"/>
      <c r="J59" s="357">
        <f>J49-J58</f>
        <v>3092997.42</v>
      </c>
      <c r="K59" s="357">
        <f t="shared" ref="K59:M59" si="7">K49-K58</f>
        <v>2925454.49</v>
      </c>
      <c r="L59" s="357">
        <f t="shared" si="7"/>
        <v>2767688.45</v>
      </c>
      <c r="M59" s="357">
        <f t="shared" si="7"/>
        <v>2711519.94</v>
      </c>
      <c r="N59" s="40"/>
      <c r="O59" s="37"/>
      <c r="P59" s="305"/>
      <c r="Q59" s="304"/>
      <c r="R59" s="304"/>
      <c r="S59" s="304"/>
      <c r="T59" s="304"/>
      <c r="U59" s="304"/>
    </row>
    <row r="60" spans="1:22" ht="15" x14ac:dyDescent="0.3">
      <c r="A60" s="37"/>
      <c r="B60" s="46" t="s">
        <v>224</v>
      </c>
      <c r="C60" s="47"/>
      <c r="D60" s="54"/>
      <c r="E60" s="47"/>
      <c r="F60" s="49"/>
      <c r="G60" s="47"/>
      <c r="H60" s="47"/>
      <c r="I60" s="47"/>
      <c r="J60" s="343"/>
      <c r="K60" s="343"/>
      <c r="L60" s="343"/>
      <c r="M60" s="343"/>
      <c r="N60" s="40"/>
      <c r="O60" s="40"/>
      <c r="P60" s="305"/>
      <c r="Q60" s="304"/>
      <c r="R60" s="304"/>
      <c r="S60" s="304"/>
      <c r="T60" s="304"/>
      <c r="U60" s="304"/>
    </row>
    <row r="61" spans="1:22" ht="15" x14ac:dyDescent="0.3">
      <c r="A61" s="58"/>
      <c r="B61" s="79" t="str">
        <f>'Financial Statements'!B65</f>
        <v>Lease liability under IFRS 16</v>
      </c>
      <c r="C61" s="84"/>
      <c r="D61" s="84"/>
      <c r="E61" s="84"/>
      <c r="F61" s="278"/>
      <c r="G61" s="84"/>
      <c r="H61" s="84"/>
      <c r="I61" s="84"/>
      <c r="J61" s="84">
        <f>'Financial Statements'!D65+'Financial Statements'!D74</f>
        <v>156401</v>
      </c>
      <c r="K61" s="84">
        <f>'Financial Statements'!E65+'Financial Statements'!E74</f>
        <v>0</v>
      </c>
      <c r="L61" s="84">
        <f>'Financial Statements'!F65+'Financial Statements'!F74</f>
        <v>0</v>
      </c>
      <c r="M61" s="84">
        <f>'Financial Statements'!G65+'Financial Statements'!G74</f>
        <v>0</v>
      </c>
      <c r="N61" s="40"/>
      <c r="O61" s="40"/>
      <c r="P61" s="305"/>
      <c r="Q61" s="304"/>
      <c r="R61" s="304"/>
      <c r="S61" s="304"/>
      <c r="T61" s="304"/>
      <c r="U61" s="304"/>
    </row>
    <row r="62" spans="1:22" ht="15" x14ac:dyDescent="0.3">
      <c r="A62" s="58"/>
      <c r="B62" s="46" t="str">
        <f>'Financial Statements'!B70</f>
        <v>Liabilities to credit institutions</v>
      </c>
      <c r="C62" s="48"/>
      <c r="D62" s="48"/>
      <c r="E62" s="48"/>
      <c r="F62" s="277"/>
      <c r="G62" s="48"/>
      <c r="H62" s="48"/>
      <c r="I62" s="48"/>
      <c r="J62" s="48">
        <f>'Financial Statements'!D66+'Financial Statements'!D70</f>
        <v>741161</v>
      </c>
      <c r="K62" s="48">
        <f>'Financial Statements'!E66+'Financial Statements'!E70</f>
        <v>822705</v>
      </c>
      <c r="L62" s="48">
        <f>'Financial Statements'!F66+'Financial Statements'!F70</f>
        <v>878028</v>
      </c>
      <c r="M62" s="48">
        <f>'Financial Statements'!G66+'Financial Statements'!G70</f>
        <v>1793070</v>
      </c>
      <c r="N62" s="40"/>
      <c r="O62" s="40"/>
      <c r="P62" s="305"/>
      <c r="Q62" s="304"/>
      <c r="R62" s="304"/>
      <c r="S62" s="304"/>
      <c r="T62" s="304"/>
      <c r="U62" s="304"/>
    </row>
    <row r="63" spans="1:22" ht="15" x14ac:dyDescent="0.3">
      <c r="A63" s="58"/>
      <c r="B63" s="69" t="str">
        <f>'Financial Statements'!B71</f>
        <v>Trade payables</v>
      </c>
      <c r="C63" s="71"/>
      <c r="D63" s="71"/>
      <c r="E63" s="71"/>
      <c r="F63" s="72"/>
      <c r="G63" s="71"/>
      <c r="H63" s="71"/>
      <c r="I63" s="71"/>
      <c r="J63" s="71">
        <f>'Financial Statements'!D71</f>
        <v>202988</v>
      </c>
      <c r="K63" s="71">
        <f>'Financial Statements'!E71</f>
        <v>212744</v>
      </c>
      <c r="L63" s="71">
        <f>'Financial Statements'!F71</f>
        <v>176203</v>
      </c>
      <c r="M63" s="71">
        <f>'Financial Statements'!G71</f>
        <v>154029</v>
      </c>
      <c r="N63" s="40"/>
      <c r="O63" s="40"/>
      <c r="P63" s="305"/>
      <c r="Q63" s="304"/>
      <c r="R63" s="304"/>
      <c r="S63" s="304"/>
      <c r="T63" s="304"/>
      <c r="U63" s="304"/>
    </row>
    <row r="64" spans="1:22" ht="15" x14ac:dyDescent="0.3">
      <c r="A64" s="58"/>
      <c r="B64" s="55" t="s">
        <v>225</v>
      </c>
      <c r="C64" s="344"/>
      <c r="D64" s="344"/>
      <c r="E64" s="344"/>
      <c r="F64" s="345"/>
      <c r="G64" s="344"/>
      <c r="H64" s="344"/>
      <c r="I64" s="344"/>
      <c r="J64" s="344">
        <f>SUM(J61:J63)</f>
        <v>1100550</v>
      </c>
      <c r="K64" s="344">
        <f t="shared" ref="K64:M64" si="8">SUM(K61:K63)</f>
        <v>1035449</v>
      </c>
      <c r="L64" s="344">
        <f t="shared" si="8"/>
        <v>1054231</v>
      </c>
      <c r="M64" s="344">
        <f t="shared" si="8"/>
        <v>1947099</v>
      </c>
      <c r="N64" s="40"/>
      <c r="O64" s="40"/>
      <c r="P64" s="305"/>
      <c r="Q64" s="304"/>
      <c r="R64" s="304"/>
      <c r="S64" s="304"/>
      <c r="T64" s="304"/>
      <c r="U64" s="304"/>
    </row>
    <row r="65" spans="1:21" ht="15" x14ac:dyDescent="0.3">
      <c r="A65" s="58"/>
      <c r="B65" s="69" t="s">
        <v>226</v>
      </c>
      <c r="C65" s="69"/>
      <c r="D65" s="69"/>
      <c r="E65" s="69"/>
      <c r="F65" s="69"/>
      <c r="G65" s="69"/>
      <c r="H65" s="69"/>
      <c r="I65" s="69"/>
      <c r="J65" s="358"/>
      <c r="K65" s="358"/>
      <c r="L65" s="358"/>
      <c r="M65" s="358"/>
      <c r="N65" s="40"/>
      <c r="O65" s="40"/>
      <c r="P65" s="305"/>
      <c r="Q65" s="304"/>
      <c r="R65" s="304"/>
      <c r="S65" s="304"/>
      <c r="T65" s="304"/>
      <c r="U65" s="304"/>
    </row>
    <row r="66" spans="1:21" ht="15" x14ac:dyDescent="0.3">
      <c r="A66" s="58"/>
      <c r="B66" s="46" t="str">
        <f>B134</f>
        <v xml:space="preserve">Cash on hand and demand deposits </v>
      </c>
      <c r="C66" s="48"/>
      <c r="D66" s="48"/>
      <c r="E66" s="48"/>
      <c r="F66" s="277"/>
      <c r="G66" s="48"/>
      <c r="H66" s="48"/>
      <c r="I66" s="48"/>
      <c r="J66" s="48">
        <f>J138</f>
        <v>435219.58</v>
      </c>
      <c r="K66" s="48">
        <f t="shared" ref="K66:M66" si="9">K138</f>
        <v>336444.51</v>
      </c>
      <c r="L66" s="48">
        <f t="shared" si="9"/>
        <v>291402.55</v>
      </c>
      <c r="M66" s="48">
        <f t="shared" si="9"/>
        <v>260921.06</v>
      </c>
      <c r="N66" s="40"/>
      <c r="O66" s="40"/>
      <c r="P66" s="305"/>
      <c r="Q66" s="304"/>
      <c r="R66" s="304"/>
      <c r="S66" s="304"/>
      <c r="T66" s="304"/>
      <c r="U66" s="304"/>
    </row>
    <row r="67" spans="1:21" ht="15" x14ac:dyDescent="0.3">
      <c r="A67" s="58"/>
      <c r="B67" s="60" t="s">
        <v>227</v>
      </c>
      <c r="C67" s="346"/>
      <c r="D67" s="346"/>
      <c r="E67" s="346"/>
      <c r="F67" s="346"/>
      <c r="G67" s="346"/>
      <c r="H67" s="346"/>
      <c r="I67" s="346"/>
      <c r="J67" s="359">
        <f>J66</f>
        <v>435219.58</v>
      </c>
      <c r="K67" s="359">
        <f t="shared" ref="K67:M67" si="10">K66</f>
        <v>336444.51</v>
      </c>
      <c r="L67" s="359">
        <f t="shared" si="10"/>
        <v>291402.55</v>
      </c>
      <c r="M67" s="359">
        <f t="shared" si="10"/>
        <v>260921.06</v>
      </c>
      <c r="N67" s="40"/>
      <c r="O67" s="40"/>
      <c r="P67" s="305"/>
      <c r="Q67" s="304"/>
      <c r="R67" s="304"/>
      <c r="S67" s="304"/>
      <c r="T67" s="304"/>
      <c r="U67" s="304"/>
    </row>
    <row r="68" spans="1:21" ht="15.75" thickBot="1" x14ac:dyDescent="0.35">
      <c r="A68" s="58"/>
      <c r="B68" s="55" t="s">
        <v>228</v>
      </c>
      <c r="C68" s="56"/>
      <c r="D68" s="56"/>
      <c r="E68" s="56"/>
      <c r="F68" s="57"/>
      <c r="G68" s="56"/>
      <c r="H68" s="56"/>
      <c r="I68" s="56"/>
      <c r="J68" s="347">
        <f>J64-J67</f>
        <v>665330.41999999993</v>
      </c>
      <c r="K68" s="347">
        <f t="shared" ref="K68:M68" si="11">K64-K67</f>
        <v>699004.49</v>
      </c>
      <c r="L68" s="347">
        <f t="shared" si="11"/>
        <v>762828.45</v>
      </c>
      <c r="M68" s="347">
        <f t="shared" si="11"/>
        <v>1686177.94</v>
      </c>
      <c r="N68" s="40"/>
      <c r="O68" s="40"/>
      <c r="P68" s="305"/>
      <c r="Q68" s="304"/>
      <c r="R68" s="304"/>
      <c r="S68" s="304"/>
      <c r="T68" s="304"/>
      <c r="U68" s="304"/>
    </row>
    <row r="69" spans="1:21" ht="15" x14ac:dyDescent="0.3">
      <c r="A69" s="63"/>
      <c r="B69" s="69" t="str">
        <f>'Financial Statements'!B55</f>
        <v xml:space="preserve">Equity </v>
      </c>
      <c r="C69" s="348"/>
      <c r="D69" s="348"/>
      <c r="E69" s="348"/>
      <c r="F69" s="349"/>
      <c r="G69" s="348"/>
      <c r="H69" s="348"/>
      <c r="I69" s="348"/>
      <c r="J69" s="358"/>
      <c r="K69" s="84"/>
      <c r="L69" s="84"/>
      <c r="M69" s="84"/>
      <c r="N69" s="40"/>
      <c r="O69" s="37"/>
      <c r="P69" s="305"/>
      <c r="Q69" s="304"/>
      <c r="R69" s="304"/>
      <c r="S69" s="304"/>
      <c r="T69" s="304"/>
      <c r="U69" s="304"/>
    </row>
    <row r="70" spans="1:21" ht="15" x14ac:dyDescent="0.3">
      <c r="A70" s="63"/>
      <c r="B70" s="46" t="str">
        <f>'Financial Statements'!B56</f>
        <v xml:space="preserve">Share capital </v>
      </c>
      <c r="C70" s="46"/>
      <c r="D70" s="46"/>
      <c r="E70" s="46"/>
      <c r="F70" s="46"/>
      <c r="G70" s="46"/>
      <c r="H70" s="46"/>
      <c r="I70" s="46"/>
      <c r="J70" s="360">
        <f>'Financial Statements'!D56</f>
        <v>65490</v>
      </c>
      <c r="K70" s="360">
        <f>'Financial Statements'!E56</f>
        <v>65490</v>
      </c>
      <c r="L70" s="360">
        <f>'Financial Statements'!F56</f>
        <v>65490</v>
      </c>
      <c r="M70" s="360">
        <f>'Financial Statements'!G56</f>
        <v>34235</v>
      </c>
      <c r="N70" s="40"/>
      <c r="O70" s="37"/>
      <c r="P70" s="305"/>
      <c r="Q70" s="304"/>
      <c r="R70" s="304"/>
      <c r="S70" s="304"/>
      <c r="T70" s="304"/>
      <c r="U70" s="304"/>
    </row>
    <row r="71" spans="1:21" ht="15" x14ac:dyDescent="0.3">
      <c r="A71" s="63"/>
      <c r="B71" s="69" t="str">
        <f>'Financial Statements'!B57</f>
        <v>Other contributed capital</v>
      </c>
      <c r="C71" s="348"/>
      <c r="D71" s="348"/>
      <c r="E71" s="348"/>
      <c r="F71" s="349"/>
      <c r="G71" s="348"/>
      <c r="H71" s="348"/>
      <c r="I71" s="348"/>
      <c r="J71" s="361">
        <f>'Financial Statements'!D57</f>
        <v>781316</v>
      </c>
      <c r="K71" s="361">
        <f>'Financial Statements'!E57</f>
        <v>781316</v>
      </c>
      <c r="L71" s="361">
        <f>'Financial Statements'!F57</f>
        <v>779443</v>
      </c>
      <c r="M71" s="361">
        <f>'Financial Statements'!G57</f>
        <v>32111</v>
      </c>
      <c r="N71" s="40"/>
      <c r="O71" s="37"/>
      <c r="P71" s="305"/>
      <c r="Q71" s="304"/>
      <c r="R71" s="304"/>
      <c r="S71" s="304"/>
      <c r="T71" s="304"/>
      <c r="U71" s="304"/>
    </row>
    <row r="72" spans="1:21" ht="15" x14ac:dyDescent="0.3">
      <c r="A72" s="63"/>
      <c r="B72" s="46" t="str">
        <f>'Financial Statements'!B58</f>
        <v>Reserves</v>
      </c>
      <c r="C72" s="46"/>
      <c r="D72" s="46"/>
      <c r="E72" s="46"/>
      <c r="F72" s="46"/>
      <c r="G72" s="46"/>
      <c r="H72" s="46"/>
      <c r="I72" s="46"/>
      <c r="J72" s="360">
        <f>'Financial Statements'!D58</f>
        <v>154650</v>
      </c>
      <c r="K72" s="360">
        <f>'Financial Statements'!E58</f>
        <v>116523</v>
      </c>
      <c r="L72" s="360">
        <f>'Financial Statements'!F58</f>
        <v>84126</v>
      </c>
      <c r="M72" s="360">
        <f>'Financial Statements'!G58</f>
        <v>52045</v>
      </c>
      <c r="N72" s="40"/>
      <c r="O72" s="37"/>
      <c r="P72" s="305"/>
      <c r="Q72" s="304"/>
      <c r="R72" s="304"/>
      <c r="S72" s="304"/>
      <c r="T72" s="304"/>
      <c r="U72" s="304"/>
    </row>
    <row r="73" spans="1:21" ht="15" x14ac:dyDescent="0.3">
      <c r="A73" s="63"/>
      <c r="B73" s="69" t="str">
        <f>'Financial Statements'!B59</f>
        <v>Retained earnings, incl. net profit for the year</v>
      </c>
      <c r="C73" s="348"/>
      <c r="D73" s="348"/>
      <c r="E73" s="348"/>
      <c r="F73" s="349"/>
      <c r="G73" s="348"/>
      <c r="H73" s="348"/>
      <c r="I73" s="348"/>
      <c r="J73" s="361">
        <f>'Financial Statements'!D59</f>
        <v>1426211</v>
      </c>
      <c r="K73" s="361">
        <f>'Financial Statements'!E59</f>
        <v>1263121</v>
      </c>
      <c r="L73" s="361">
        <f>'Financial Statements'!F59</f>
        <v>1075801</v>
      </c>
      <c r="M73" s="361">
        <f>'Financial Statements'!G59</f>
        <v>906951</v>
      </c>
      <c r="N73" s="40"/>
      <c r="O73" s="37"/>
      <c r="P73" s="305"/>
      <c r="Q73" s="304"/>
      <c r="R73" s="304"/>
      <c r="S73" s="304"/>
      <c r="T73" s="304"/>
      <c r="U73" s="304"/>
    </row>
    <row r="74" spans="1:21" ht="15.75" thickBot="1" x14ac:dyDescent="0.35">
      <c r="A74" s="63"/>
      <c r="B74" s="55" t="str">
        <f>'Financial Statements'!B60</f>
        <v>Total equity</v>
      </c>
      <c r="C74" s="351"/>
      <c r="D74" s="351"/>
      <c r="E74" s="351"/>
      <c r="F74" s="351"/>
      <c r="G74" s="351"/>
      <c r="H74" s="351"/>
      <c r="I74" s="351"/>
      <c r="J74" s="362">
        <f>'Financial Statements'!D60</f>
        <v>2427667</v>
      </c>
      <c r="K74" s="362">
        <f>'Financial Statements'!E60</f>
        <v>2226450</v>
      </c>
      <c r="L74" s="362">
        <f>'Financial Statements'!F60</f>
        <v>2004860</v>
      </c>
      <c r="M74" s="362">
        <f>'Financial Statements'!G60</f>
        <v>1025342</v>
      </c>
      <c r="N74" s="40"/>
      <c r="O74" s="37"/>
      <c r="P74" s="305"/>
      <c r="Q74" s="304"/>
      <c r="R74" s="304"/>
      <c r="S74" s="304"/>
      <c r="T74" s="304"/>
      <c r="U74" s="304"/>
    </row>
    <row r="75" spans="1:21" ht="15.75" x14ac:dyDescent="0.3">
      <c r="A75" s="63"/>
      <c r="B75" s="69" t="s">
        <v>229</v>
      </c>
      <c r="C75" s="69"/>
      <c r="D75" s="69"/>
      <c r="E75" s="69"/>
      <c r="F75" s="69"/>
      <c r="G75" s="69"/>
      <c r="H75" s="69"/>
      <c r="I75" s="69"/>
      <c r="J75" s="363">
        <f>J74+J68</f>
        <v>3092997.42</v>
      </c>
      <c r="K75" s="363">
        <f t="shared" ref="K75:M75" si="12">K74+K68</f>
        <v>2925454.49</v>
      </c>
      <c r="L75" s="363">
        <f t="shared" si="12"/>
        <v>2767688.45</v>
      </c>
      <c r="M75" s="363">
        <f t="shared" si="12"/>
        <v>2711519.94</v>
      </c>
      <c r="N75" s="40"/>
      <c r="O75" s="37"/>
      <c r="P75" s="305"/>
      <c r="Q75" s="304"/>
      <c r="R75" s="304"/>
      <c r="S75" s="304"/>
      <c r="T75" s="304"/>
      <c r="U75" s="304"/>
    </row>
    <row r="76" spans="1:21" ht="15" x14ac:dyDescent="0.3">
      <c r="A76" s="63"/>
      <c r="B76" s="46"/>
      <c r="C76" s="46"/>
      <c r="D76" s="46"/>
      <c r="E76" s="46"/>
      <c r="F76" s="46"/>
      <c r="G76" s="46"/>
      <c r="H76" s="46"/>
      <c r="I76" s="46"/>
      <c r="J76" s="364"/>
      <c r="K76" s="364"/>
      <c r="L76" s="364"/>
      <c r="M76" s="364"/>
      <c r="N76" s="40"/>
      <c r="O76" s="37"/>
      <c r="P76" s="305"/>
      <c r="Q76" s="304"/>
      <c r="R76" s="304"/>
      <c r="S76" s="304"/>
      <c r="T76" s="304"/>
      <c r="U76" s="304"/>
    </row>
    <row r="77" spans="1:21" ht="15" x14ac:dyDescent="0.3">
      <c r="A77" s="63"/>
      <c r="B77" s="69"/>
      <c r="C77" s="69"/>
      <c r="D77" s="69"/>
      <c r="E77" s="69"/>
      <c r="F77" s="69"/>
      <c r="G77" s="69"/>
      <c r="H77" s="69"/>
      <c r="I77" s="69"/>
      <c r="J77" s="358"/>
      <c r="K77" s="358"/>
      <c r="L77" s="358"/>
      <c r="M77" s="358"/>
      <c r="N77" s="40"/>
      <c r="O77" s="37"/>
      <c r="P77" s="305"/>
      <c r="Q77" s="304"/>
      <c r="R77" s="304"/>
      <c r="S77" s="304"/>
      <c r="T77" s="304"/>
      <c r="U77" s="304"/>
    </row>
    <row r="78" spans="1:21" ht="16.5" x14ac:dyDescent="0.3">
      <c r="A78" s="63"/>
      <c r="B78" s="302" t="str">
        <f>+'Financial Statements'!B2:G2</f>
        <v>VBG Group</v>
      </c>
      <c r="C78" s="302"/>
      <c r="D78" s="302"/>
      <c r="E78" s="302"/>
      <c r="F78" s="302"/>
      <c r="G78" s="302"/>
      <c r="H78" s="302"/>
      <c r="I78" s="302"/>
      <c r="J78" s="302"/>
      <c r="K78" s="302"/>
      <c r="L78" s="302"/>
      <c r="M78" s="302"/>
      <c r="N78" s="40"/>
      <c r="O78" s="37"/>
      <c r="P78" s="305"/>
      <c r="Q78" s="304"/>
      <c r="R78" s="304"/>
      <c r="S78" s="304"/>
      <c r="T78" s="304"/>
      <c r="U78" s="304"/>
    </row>
    <row r="79" spans="1:21" ht="16.5" x14ac:dyDescent="0.3">
      <c r="A79" s="63"/>
      <c r="B79" s="306" t="s">
        <v>77</v>
      </c>
      <c r="C79" s="306"/>
      <c r="D79" s="306"/>
      <c r="E79" s="306"/>
      <c r="F79" s="306"/>
      <c r="G79" s="306"/>
      <c r="H79" s="306"/>
      <c r="I79" s="306"/>
      <c r="J79" s="306"/>
      <c r="K79" s="306"/>
      <c r="L79" s="306"/>
      <c r="M79" s="306"/>
      <c r="N79" s="40"/>
      <c r="O79" s="37"/>
      <c r="P79" s="305"/>
      <c r="Q79" s="304"/>
      <c r="R79" s="304"/>
      <c r="S79" s="304"/>
      <c r="T79" s="304"/>
      <c r="U79" s="304"/>
    </row>
    <row r="80" spans="1:21" ht="15.75" x14ac:dyDescent="0.3">
      <c r="A80" s="63"/>
      <c r="B80" s="307" t="str">
        <f>+'Financial Statements'!B4:G4</f>
        <v>Years ended [31-Dec]</v>
      </c>
      <c r="C80" s="307"/>
      <c r="D80" s="307"/>
      <c r="E80" s="307"/>
      <c r="F80" s="307"/>
      <c r="G80" s="307"/>
      <c r="H80" s="307"/>
      <c r="I80" s="307"/>
      <c r="J80" s="307"/>
      <c r="K80" s="307"/>
      <c r="L80" s="307"/>
      <c r="M80" s="307"/>
      <c r="N80" s="40"/>
      <c r="O80" s="37"/>
      <c r="P80" s="305"/>
      <c r="Q80" s="304"/>
      <c r="R80" s="304"/>
      <c r="S80" s="304"/>
      <c r="T80" s="304"/>
      <c r="U80" s="304"/>
    </row>
    <row r="81" spans="1:21" ht="15" x14ac:dyDescent="0.3">
      <c r="A81" s="63"/>
      <c r="B81" s="40"/>
      <c r="C81" s="41"/>
      <c r="D81" s="41">
        <v>2004</v>
      </c>
      <c r="E81" s="41">
        <v>2005</v>
      </c>
      <c r="F81" s="41">
        <v>2006</v>
      </c>
      <c r="G81" s="41">
        <v>2007</v>
      </c>
      <c r="H81" s="41">
        <v>2008</v>
      </c>
      <c r="I81" s="41">
        <v>2009</v>
      </c>
      <c r="J81" s="146">
        <f>+J5</f>
        <v>2019</v>
      </c>
      <c r="K81" s="146">
        <f>+K5</f>
        <v>2018</v>
      </c>
      <c r="L81" s="146">
        <f>+L5</f>
        <v>2017</v>
      </c>
      <c r="M81" s="146">
        <f>+M5</f>
        <v>2016</v>
      </c>
      <c r="N81" s="40"/>
      <c r="O81" s="37"/>
      <c r="P81" s="305"/>
      <c r="Q81" s="304"/>
      <c r="R81" s="304"/>
      <c r="S81" s="304"/>
      <c r="T81" s="304"/>
      <c r="U81" s="304"/>
    </row>
    <row r="82" spans="1:21" ht="15.75" thickBot="1" x14ac:dyDescent="0.35">
      <c r="A82" s="63"/>
      <c r="B82" s="124"/>
      <c r="C82" s="125"/>
      <c r="D82" s="125" t="s">
        <v>83</v>
      </c>
      <c r="E82" s="125" t="s">
        <v>83</v>
      </c>
      <c r="F82" s="125" t="s">
        <v>83</v>
      </c>
      <c r="G82" s="125" t="s">
        <v>83</v>
      </c>
      <c r="H82" s="125" t="s">
        <v>83</v>
      </c>
      <c r="I82" s="125" t="s">
        <v>83</v>
      </c>
      <c r="J82" s="144" t="str">
        <f>+J6</f>
        <v>SEK'000</v>
      </c>
      <c r="K82" s="144" t="str">
        <f>+K6</f>
        <v>SEK'000</v>
      </c>
      <c r="L82" s="144" t="str">
        <f>+L6</f>
        <v>SEK'000</v>
      </c>
      <c r="M82" s="144" t="str">
        <f>+M6</f>
        <v>SEK'000</v>
      </c>
      <c r="N82" s="40"/>
      <c r="O82" s="40"/>
      <c r="P82" s="305"/>
      <c r="Q82" s="304"/>
      <c r="R82" s="304"/>
      <c r="S82" s="304"/>
      <c r="T82" s="304"/>
      <c r="U82" s="304"/>
    </row>
    <row r="83" spans="1:21" ht="15" x14ac:dyDescent="0.3">
      <c r="A83" s="63"/>
      <c r="B83" s="276" t="s">
        <v>230</v>
      </c>
      <c r="C83" s="43"/>
      <c r="D83" s="43"/>
      <c r="E83" s="43"/>
      <c r="F83" s="43"/>
      <c r="G83" s="43"/>
      <c r="H83" s="43"/>
      <c r="I83" s="43"/>
      <c r="J83" s="263"/>
      <c r="K83" s="263"/>
      <c r="L83" s="263"/>
      <c r="M83" s="263"/>
      <c r="N83" s="40"/>
      <c r="O83" s="40"/>
      <c r="P83" s="305"/>
      <c r="Q83" s="304"/>
      <c r="R83" s="304"/>
      <c r="S83" s="304"/>
      <c r="T83" s="304"/>
      <c r="U83" s="304"/>
    </row>
    <row r="84" spans="1:21" ht="15" x14ac:dyDescent="0.3">
      <c r="A84" s="63"/>
      <c r="B84" s="350" t="str">
        <f>'Financial Statements'!B82</f>
        <v>Net Sales</v>
      </c>
      <c r="C84" s="71"/>
      <c r="D84" s="71"/>
      <c r="E84" s="71"/>
      <c r="F84" s="72"/>
      <c r="G84" s="71"/>
      <c r="H84" s="71"/>
      <c r="I84" s="71"/>
      <c r="J84" s="71">
        <f>'Financial Statements'!D82</f>
        <v>3725442</v>
      </c>
      <c r="K84" s="71">
        <f>'Financial Statements'!E82</f>
        <v>3492449</v>
      </c>
      <c r="L84" s="71">
        <f>'Financial Statements'!F82</f>
        <v>3002045</v>
      </c>
      <c r="M84" s="71">
        <f>'Financial Statements'!G82</f>
        <v>1543894</v>
      </c>
      <c r="N84" s="59"/>
      <c r="O84" s="59"/>
      <c r="P84" s="305"/>
      <c r="Q84" s="304"/>
      <c r="R84" s="304"/>
      <c r="S84" s="304"/>
      <c r="T84" s="304"/>
      <c r="U84" s="304"/>
    </row>
    <row r="85" spans="1:21" ht="15" x14ac:dyDescent="0.3">
      <c r="A85" s="63"/>
      <c r="B85" s="46" t="str">
        <f>'Financial Statements'!B88</f>
        <v>Other operating income</v>
      </c>
      <c r="C85" s="48"/>
      <c r="D85" s="48"/>
      <c r="E85" s="48"/>
      <c r="F85" s="277"/>
      <c r="G85" s="48"/>
      <c r="H85" s="48"/>
      <c r="I85" s="48"/>
      <c r="J85" s="48">
        <f>'Financial Statements'!D88</f>
        <v>8707</v>
      </c>
      <c r="K85" s="48">
        <f>'Financial Statements'!E88</f>
        <v>25548</v>
      </c>
      <c r="L85" s="48">
        <f>'Financial Statements'!F88</f>
        <v>3433</v>
      </c>
      <c r="M85" s="48">
        <f>'Financial Statements'!G88</f>
        <v>6224</v>
      </c>
      <c r="N85" s="40"/>
      <c r="O85" s="40"/>
      <c r="P85" s="305"/>
      <c r="Q85" s="304"/>
      <c r="R85" s="304"/>
      <c r="S85" s="304"/>
      <c r="T85" s="304"/>
      <c r="U85" s="304"/>
    </row>
    <row r="86" spans="1:21" ht="15" x14ac:dyDescent="0.3">
      <c r="A86" s="63"/>
      <c r="B86" s="60" t="s">
        <v>234</v>
      </c>
      <c r="C86" s="344"/>
      <c r="D86" s="344"/>
      <c r="E86" s="344"/>
      <c r="F86" s="345"/>
      <c r="G86" s="344"/>
      <c r="H86" s="344"/>
      <c r="I86" s="344"/>
      <c r="J86" s="383">
        <f>SUM(J84:J85)</f>
        <v>3734149</v>
      </c>
      <c r="K86" s="383">
        <f>SUM(K84:K85)</f>
        <v>3517997</v>
      </c>
      <c r="L86" s="383">
        <f>SUM(L84:L85)</f>
        <v>3005478</v>
      </c>
      <c r="M86" s="383">
        <f>SUM(M84:M85)</f>
        <v>1550118</v>
      </c>
      <c r="N86" s="40"/>
      <c r="O86" s="40"/>
      <c r="P86" s="305"/>
      <c r="Q86" s="304"/>
      <c r="R86" s="304"/>
      <c r="S86" s="304"/>
      <c r="T86" s="304"/>
      <c r="U86" s="304"/>
    </row>
    <row r="87" spans="1:21" ht="15" x14ac:dyDescent="0.3">
      <c r="A87" s="63"/>
      <c r="B87" s="276" t="s">
        <v>232</v>
      </c>
      <c r="C87" s="71"/>
      <c r="D87" s="71"/>
      <c r="E87" s="71"/>
      <c r="F87" s="72"/>
      <c r="G87" s="71"/>
      <c r="H87" s="71"/>
      <c r="I87" s="71"/>
      <c r="J87" s="48"/>
      <c r="K87" s="48"/>
      <c r="L87" s="48"/>
      <c r="M87" s="48"/>
      <c r="N87" s="59"/>
      <c r="O87" s="59"/>
      <c r="P87" s="305"/>
      <c r="Q87" s="304"/>
      <c r="R87" s="304"/>
      <c r="S87" s="304"/>
      <c r="T87" s="304"/>
      <c r="U87" s="304"/>
    </row>
    <row r="88" spans="1:21" ht="15" x14ac:dyDescent="0.3">
      <c r="A88" s="63"/>
      <c r="B88" s="69" t="str">
        <f>'Financial Statements'!B83</f>
        <v>Cost of goods sold</v>
      </c>
      <c r="C88" s="48"/>
      <c r="D88" s="48"/>
      <c r="E88" s="48"/>
      <c r="F88" s="277"/>
      <c r="G88" s="48"/>
      <c r="H88" s="48"/>
      <c r="I88" s="48"/>
      <c r="J88" s="71">
        <f>'Financial Statements'!D83</f>
        <v>-2471550</v>
      </c>
      <c r="K88" s="71">
        <f>'Financial Statements'!E83</f>
        <v>-2301572</v>
      </c>
      <c r="L88" s="71">
        <f>'Financial Statements'!F83</f>
        <v>-1934143</v>
      </c>
      <c r="M88" s="71">
        <f>'Financial Statements'!G83</f>
        <v>-917984</v>
      </c>
      <c r="N88" s="40"/>
      <c r="O88" s="40"/>
      <c r="P88" s="305"/>
      <c r="Q88" s="304"/>
      <c r="R88" s="304"/>
      <c r="S88" s="304"/>
      <c r="T88" s="304"/>
      <c r="U88" s="304"/>
    </row>
    <row r="89" spans="1:21" ht="15" x14ac:dyDescent="0.3">
      <c r="A89" s="63"/>
      <c r="B89" s="46" t="str">
        <f>'Financial Statements'!B85</f>
        <v>Selling expences</v>
      </c>
      <c r="C89" s="71"/>
      <c r="D89" s="71"/>
      <c r="E89" s="71"/>
      <c r="F89" s="72"/>
      <c r="G89" s="71"/>
      <c r="H89" s="71"/>
      <c r="I89" s="71"/>
      <c r="J89" s="48">
        <f>'Financial Statements'!D85</f>
        <v>-380010</v>
      </c>
      <c r="K89" s="48">
        <f>'Financial Statements'!E85</f>
        <v>-381680</v>
      </c>
      <c r="L89" s="48">
        <f>'Financial Statements'!F85</f>
        <v>-332082</v>
      </c>
      <c r="M89" s="48">
        <f>'Financial Statements'!G85</f>
        <v>-233753</v>
      </c>
      <c r="N89" s="59"/>
      <c r="O89" s="59"/>
      <c r="P89" s="305"/>
      <c r="Q89" s="304"/>
      <c r="R89" s="304"/>
      <c r="S89" s="304"/>
      <c r="T89" s="304"/>
      <c r="U89" s="304"/>
    </row>
    <row r="90" spans="1:21" ht="15" x14ac:dyDescent="0.3">
      <c r="A90" s="40"/>
      <c r="B90" s="69" t="str">
        <f>'Financial Statements'!B86</f>
        <v>Administrative expenses</v>
      </c>
      <c r="C90" s="48"/>
      <c r="D90" s="370"/>
      <c r="E90" s="48"/>
      <c r="F90" s="277"/>
      <c r="G90" s="48"/>
      <c r="H90" s="48"/>
      <c r="I90" s="48"/>
      <c r="J90" s="71">
        <f>'Financial Statements'!D86</f>
        <v>-274946</v>
      </c>
      <c r="K90" s="71">
        <f>'Financial Statements'!E86</f>
        <v>-264959</v>
      </c>
      <c r="L90" s="71">
        <f>'Financial Statements'!F86</f>
        <v>-253467</v>
      </c>
      <c r="M90" s="71">
        <f>'Financial Statements'!G86</f>
        <v>-164096</v>
      </c>
      <c r="N90" s="40"/>
      <c r="O90" s="40"/>
      <c r="P90" s="305"/>
      <c r="Q90" s="304"/>
      <c r="R90" s="304"/>
      <c r="S90" s="304"/>
      <c r="T90" s="304"/>
      <c r="U90" s="304"/>
    </row>
    <row r="91" spans="1:21" ht="15" x14ac:dyDescent="0.3">
      <c r="A91" s="40"/>
      <c r="B91" s="46" t="str">
        <f>'Financial Statements'!B87</f>
        <v>Research and development costs</v>
      </c>
      <c r="C91" s="71"/>
      <c r="D91" s="71"/>
      <c r="E91" s="71"/>
      <c r="F91" s="72"/>
      <c r="G91" s="71"/>
      <c r="H91" s="71"/>
      <c r="I91" s="71"/>
      <c r="J91" s="48">
        <f>'Financial Statements'!D87</f>
        <v>-136668</v>
      </c>
      <c r="K91" s="48">
        <f>'Financial Statements'!E87</f>
        <v>-136403</v>
      </c>
      <c r="L91" s="48">
        <f>'Financial Statements'!F87</f>
        <v>-106394</v>
      </c>
      <c r="M91" s="48">
        <f>'Financial Statements'!G87</f>
        <v>-46803</v>
      </c>
      <c r="N91" s="59"/>
      <c r="O91" s="59"/>
      <c r="P91" s="305"/>
      <c r="Q91" s="304"/>
      <c r="R91" s="304"/>
      <c r="S91" s="304"/>
      <c r="T91" s="304"/>
      <c r="U91" s="304"/>
    </row>
    <row r="92" spans="1:21" ht="15" x14ac:dyDescent="0.3">
      <c r="A92" s="40"/>
      <c r="B92" s="69" t="str">
        <f>'Financial Statements'!B89</f>
        <v>Other operating expenses</v>
      </c>
      <c r="C92" s="48"/>
      <c r="D92" s="48"/>
      <c r="E92" s="48"/>
      <c r="F92" s="277"/>
      <c r="G92" s="48"/>
      <c r="H92" s="48"/>
      <c r="I92" s="48"/>
      <c r="J92" s="71">
        <f>'Financial Statements'!D89</f>
        <v>-35938</v>
      </c>
      <c r="K92" s="71">
        <f>'Financial Statements'!E89</f>
        <v>-15768</v>
      </c>
      <c r="L92" s="71">
        <f>'Financial Statements'!F89</f>
        <v>-28296</v>
      </c>
      <c r="M92" s="71">
        <f>'Financial Statements'!G89</f>
        <v>-3509</v>
      </c>
      <c r="N92" s="40"/>
      <c r="O92" s="37"/>
      <c r="P92" s="305"/>
      <c r="Q92" s="304"/>
      <c r="R92" s="304"/>
      <c r="S92" s="304"/>
      <c r="T92" s="304"/>
      <c r="U92" s="304"/>
    </row>
    <row r="93" spans="1:21" ht="15" x14ac:dyDescent="0.3">
      <c r="A93" s="40"/>
      <c r="B93" s="369" t="s">
        <v>233</v>
      </c>
      <c r="C93" s="56"/>
      <c r="D93" s="56"/>
      <c r="E93" s="56"/>
      <c r="F93" s="57"/>
      <c r="G93" s="56"/>
      <c r="H93" s="56"/>
      <c r="I93" s="56"/>
      <c r="J93" s="344">
        <f>SUM(J88:J92)</f>
        <v>-3299112</v>
      </c>
      <c r="K93" s="344">
        <f>SUM(K88:K92)</f>
        <v>-3100382</v>
      </c>
      <c r="L93" s="344">
        <f>SUM(L88:L92)</f>
        <v>-2654382</v>
      </c>
      <c r="M93" s="344">
        <f>SUM(M88:M92)</f>
        <v>-1366145</v>
      </c>
      <c r="N93" s="40"/>
      <c r="O93" s="37"/>
      <c r="P93" s="305"/>
      <c r="Q93" s="304"/>
      <c r="R93" s="304"/>
      <c r="S93" s="304"/>
      <c r="T93" s="304"/>
      <c r="U93" s="304"/>
    </row>
    <row r="94" spans="1:21" ht="15" x14ac:dyDescent="0.3">
      <c r="A94" s="40"/>
      <c r="B94" s="380" t="s">
        <v>236</v>
      </c>
      <c r="C94" s="71"/>
      <c r="D94" s="71"/>
      <c r="E94" s="71"/>
      <c r="F94" s="72"/>
      <c r="G94" s="71"/>
      <c r="H94" s="71"/>
      <c r="I94" s="71"/>
      <c r="J94" s="342"/>
      <c r="K94" s="374"/>
      <c r="L94" s="374"/>
      <c r="M94" s="374"/>
      <c r="N94" s="40"/>
      <c r="O94" s="37"/>
      <c r="P94" s="305"/>
      <c r="Q94" s="304"/>
      <c r="R94" s="304"/>
      <c r="S94" s="304"/>
      <c r="T94" s="304"/>
      <c r="U94" s="304"/>
    </row>
    <row r="95" spans="1:21" ht="15" x14ac:dyDescent="0.3">
      <c r="A95" s="40"/>
      <c r="B95" s="46" t="s">
        <v>235</v>
      </c>
      <c r="C95" s="48"/>
      <c r="D95" s="48"/>
      <c r="E95" s="48"/>
      <c r="F95" s="277"/>
      <c r="G95" s="48"/>
      <c r="H95" s="48"/>
      <c r="I95" s="48"/>
      <c r="J95" s="48">
        <f>'Financial Statements'!D98</f>
        <v>-97489</v>
      </c>
      <c r="K95" s="48">
        <f>'Financial Statements'!E98</f>
        <v>-100117</v>
      </c>
      <c r="L95" s="48">
        <f>'Financial Statements'!F98</f>
        <v>-95115</v>
      </c>
      <c r="M95" s="48">
        <f>'Financial Statements'!G98</f>
        <v>-47447</v>
      </c>
      <c r="N95" s="40"/>
      <c r="O95" s="37"/>
      <c r="P95" s="305"/>
      <c r="Q95" s="304"/>
      <c r="R95" s="304"/>
      <c r="S95" s="304"/>
      <c r="T95" s="304"/>
      <c r="U95" s="304"/>
    </row>
    <row r="96" spans="1:21" ht="15" x14ac:dyDescent="0.3">
      <c r="A96" s="40"/>
      <c r="B96" s="69" t="s">
        <v>237</v>
      </c>
      <c r="C96" s="71"/>
      <c r="D96" s="71"/>
      <c r="E96" s="71"/>
      <c r="F96" s="72"/>
      <c r="G96" s="71"/>
      <c r="H96" s="71"/>
      <c r="I96" s="71"/>
      <c r="J96" s="71">
        <f>-J113</f>
        <v>-8134.3540000000003</v>
      </c>
      <c r="K96" s="71">
        <f t="shared" ref="K96:M96" si="13">-K113</f>
        <v>-9790.8799999999992</v>
      </c>
      <c r="L96" s="71">
        <f t="shared" si="13"/>
        <v>-7807.58</v>
      </c>
      <c r="M96" s="71">
        <f t="shared" si="13"/>
        <v>-3469.84</v>
      </c>
      <c r="N96" s="40"/>
      <c r="O96" s="37"/>
      <c r="P96" s="305"/>
      <c r="Q96" s="304"/>
      <c r="R96" s="304"/>
      <c r="S96" s="304"/>
      <c r="T96" s="304"/>
      <c r="U96" s="304"/>
    </row>
    <row r="97" spans="1:21" ht="15" x14ac:dyDescent="0.3">
      <c r="A97" s="40"/>
      <c r="B97" s="55" t="s">
        <v>238</v>
      </c>
      <c r="C97" s="368"/>
      <c r="D97" s="368"/>
      <c r="E97" s="368"/>
      <c r="F97" s="368"/>
      <c r="G97" s="368"/>
      <c r="H97" s="368"/>
      <c r="I97" s="368"/>
      <c r="J97" s="382">
        <f>J95-J96</f>
        <v>-89354.645999999993</v>
      </c>
      <c r="K97" s="382">
        <f t="shared" ref="K97:M97" si="14">K95-K96</f>
        <v>-90326.12</v>
      </c>
      <c r="L97" s="382">
        <f t="shared" si="14"/>
        <v>-87307.42</v>
      </c>
      <c r="M97" s="382">
        <f t="shared" si="14"/>
        <v>-43977.16</v>
      </c>
      <c r="N97" s="40"/>
      <c r="O97" s="37"/>
      <c r="P97" s="305"/>
      <c r="Q97" s="304"/>
      <c r="R97" s="304"/>
      <c r="S97" s="304"/>
      <c r="T97" s="304"/>
      <c r="U97" s="304"/>
    </row>
    <row r="98" spans="1:21" ht="15" x14ac:dyDescent="0.3">
      <c r="A98" s="40"/>
      <c r="B98" s="380" t="s">
        <v>239</v>
      </c>
      <c r="C98" s="71"/>
      <c r="D98" s="71"/>
      <c r="E98" s="71"/>
      <c r="F98" s="72"/>
      <c r="G98" s="71"/>
      <c r="H98" s="71"/>
      <c r="I98" s="71"/>
      <c r="J98" s="342"/>
      <c r="K98" s="374"/>
      <c r="L98" s="374"/>
      <c r="M98" s="374"/>
      <c r="N98" s="40"/>
      <c r="O98" s="37"/>
      <c r="P98" s="305"/>
      <c r="Q98" s="304"/>
      <c r="R98" s="304"/>
      <c r="S98" s="304"/>
      <c r="T98" s="304"/>
      <c r="U98" s="304"/>
    </row>
    <row r="99" spans="1:21" ht="15" x14ac:dyDescent="0.3">
      <c r="A99" s="40"/>
      <c r="B99" s="371" t="str">
        <f>'Financial Statements'!B104</f>
        <v>Effect of translation of defined-benefit pension plans, net after tax</v>
      </c>
      <c r="C99" s="371"/>
      <c r="D99" s="372"/>
      <c r="E99" s="372"/>
      <c r="F99" s="373"/>
      <c r="G99" s="372"/>
      <c r="H99" s="372"/>
      <c r="I99" s="372"/>
      <c r="J99" s="48">
        <f>'Financial Statements'!D104</f>
        <v>-31326</v>
      </c>
      <c r="K99" s="48">
        <f>'Financial Statements'!E104</f>
        <v>-5686</v>
      </c>
      <c r="L99" s="48">
        <f>'Financial Statements'!F104</f>
        <v>-5789</v>
      </c>
      <c r="M99" s="48">
        <f>'Financial Statements'!G104</f>
        <v>-2096</v>
      </c>
      <c r="N99" s="40"/>
      <c r="O99" s="37"/>
      <c r="P99" s="305"/>
      <c r="Q99" s="304"/>
      <c r="R99" s="304"/>
      <c r="S99" s="304"/>
      <c r="T99" s="304"/>
      <c r="U99" s="304"/>
    </row>
    <row r="100" spans="1:21" ht="15" x14ac:dyDescent="0.3">
      <c r="A100" s="40"/>
      <c r="B100" s="69" t="str">
        <f>'Financial Statements'!B105</f>
        <v>Deferred tax on effect of translation of defined-benefit pension plans</v>
      </c>
      <c r="C100" s="71"/>
      <c r="D100" s="71"/>
      <c r="E100" s="71"/>
      <c r="F100" s="72"/>
      <c r="G100" s="71"/>
      <c r="H100" s="71"/>
      <c r="I100" s="71"/>
      <c r="J100" s="71">
        <f>'Financial Statements'!D105</f>
        <v>7397</v>
      </c>
      <c r="K100" s="71">
        <f>'Financial Statements'!E105</f>
        <v>1275</v>
      </c>
      <c r="L100" s="71">
        <f>'Financial Statements'!F105</f>
        <v>0</v>
      </c>
      <c r="M100" s="71">
        <f>'Financial Statements'!G105</f>
        <v>0</v>
      </c>
      <c r="N100" s="40"/>
      <c r="O100" s="37"/>
      <c r="P100" s="305"/>
      <c r="Q100" s="304"/>
      <c r="R100" s="304"/>
      <c r="S100" s="304"/>
      <c r="T100" s="304"/>
      <c r="U100" s="304"/>
    </row>
    <row r="101" spans="1:21" ht="15" x14ac:dyDescent="0.3">
      <c r="A101" s="40"/>
      <c r="B101" s="55" t="s">
        <v>240</v>
      </c>
      <c r="C101" s="48"/>
      <c r="D101" s="48"/>
      <c r="E101" s="48"/>
      <c r="F101" s="277"/>
      <c r="G101" s="48"/>
      <c r="H101" s="48"/>
      <c r="I101" s="48"/>
      <c r="J101" s="344">
        <f>SUM(J99:J100)</f>
        <v>-23929</v>
      </c>
      <c r="K101" s="344">
        <f t="shared" ref="K101:M101" si="15">SUM(K99:K100)</f>
        <v>-4411</v>
      </c>
      <c r="L101" s="344">
        <f t="shared" si="15"/>
        <v>-5789</v>
      </c>
      <c r="M101" s="344">
        <f t="shared" si="15"/>
        <v>-2096</v>
      </c>
      <c r="N101" s="40"/>
      <c r="O101" s="40"/>
      <c r="P101" s="305"/>
      <c r="Q101" s="304"/>
      <c r="R101" s="304"/>
      <c r="S101" s="304"/>
      <c r="T101" s="304"/>
      <c r="U101" s="304"/>
    </row>
    <row r="102" spans="1:21" ht="15" x14ac:dyDescent="0.3">
      <c r="A102" s="40"/>
      <c r="B102" s="69" t="s">
        <v>241</v>
      </c>
      <c r="C102" s="71"/>
      <c r="D102" s="71"/>
      <c r="E102" s="71"/>
      <c r="F102" s="72"/>
      <c r="G102" s="71"/>
      <c r="H102" s="71"/>
      <c r="I102" s="71"/>
      <c r="J102" s="71">
        <f>J86+J93+J97+J101</f>
        <v>321753.35399999999</v>
      </c>
      <c r="K102" s="71">
        <f t="shared" ref="K102:M102" si="16">K86+K93+K97+K101</f>
        <v>322877.88</v>
      </c>
      <c r="L102" s="71">
        <f t="shared" si="16"/>
        <v>257999.58000000002</v>
      </c>
      <c r="M102" s="71">
        <f t="shared" si="16"/>
        <v>137899.84</v>
      </c>
      <c r="N102" s="40"/>
      <c r="O102" s="40"/>
      <c r="P102" s="305"/>
      <c r="Q102" s="304"/>
      <c r="R102" s="304"/>
      <c r="S102" s="304"/>
      <c r="T102" s="304"/>
      <c r="U102" s="304"/>
    </row>
    <row r="103" spans="1:21" ht="15" x14ac:dyDescent="0.3">
      <c r="A103" s="40"/>
      <c r="B103" s="46"/>
      <c r="C103" s="48"/>
      <c r="D103" s="48"/>
      <c r="E103" s="48"/>
      <c r="F103" s="277"/>
      <c r="G103" s="48"/>
      <c r="H103" s="48"/>
      <c r="I103" s="48"/>
      <c r="J103" s="341"/>
      <c r="K103" s="375"/>
      <c r="L103" s="375"/>
      <c r="M103" s="375"/>
      <c r="N103" s="40"/>
      <c r="O103" s="40"/>
      <c r="P103" s="305"/>
      <c r="Q103" s="304"/>
      <c r="R103" s="304"/>
      <c r="S103" s="304"/>
      <c r="T103" s="304"/>
      <c r="U103" s="304"/>
    </row>
    <row r="104" spans="1:21" ht="15" x14ac:dyDescent="0.3">
      <c r="A104" s="40"/>
      <c r="B104" s="380" t="s">
        <v>243</v>
      </c>
      <c r="C104" s="71"/>
      <c r="D104" s="71"/>
      <c r="E104" s="71"/>
      <c r="F104" s="72"/>
      <c r="G104" s="71"/>
      <c r="H104" s="71"/>
      <c r="I104" s="71"/>
      <c r="J104" s="342"/>
      <c r="K104" s="374"/>
      <c r="L104" s="374"/>
      <c r="M104" s="374"/>
      <c r="N104" s="59"/>
      <c r="O104" s="59"/>
      <c r="P104" s="305"/>
      <c r="Q104" s="304"/>
      <c r="R104" s="304"/>
      <c r="S104" s="304"/>
      <c r="T104" s="304"/>
      <c r="U104" s="304"/>
    </row>
    <row r="105" spans="1:21" ht="15" x14ac:dyDescent="0.3">
      <c r="A105" s="40"/>
      <c r="B105" s="46" t="str">
        <f>'Financial Statements'!B93</f>
        <v>Interest income</v>
      </c>
      <c r="C105" s="48"/>
      <c r="D105" s="48"/>
      <c r="E105" s="48"/>
      <c r="F105" s="277"/>
      <c r="G105" s="48"/>
      <c r="H105" s="48"/>
      <c r="I105" s="48"/>
      <c r="J105" s="341">
        <f>'Financial Statements'!D93</f>
        <v>3450</v>
      </c>
      <c r="K105" s="341">
        <f>'Financial Statements'!E93</f>
        <v>2249</v>
      </c>
      <c r="L105" s="341">
        <f>'Financial Statements'!F93</f>
        <v>2540</v>
      </c>
      <c r="M105" s="341">
        <f>'Financial Statements'!G93</f>
        <v>1814</v>
      </c>
      <c r="N105" s="40"/>
      <c r="O105" s="40"/>
      <c r="P105" s="305"/>
      <c r="Q105" s="304"/>
      <c r="R105" s="304"/>
      <c r="S105" s="304"/>
      <c r="T105" s="304"/>
      <c r="U105" s="304"/>
    </row>
    <row r="106" spans="1:21" ht="15" x14ac:dyDescent="0.3">
      <c r="A106" s="40"/>
      <c r="B106" s="60" t="s">
        <v>242</v>
      </c>
      <c r="C106" s="71"/>
      <c r="D106" s="71"/>
      <c r="E106" s="71"/>
      <c r="F106" s="72"/>
      <c r="G106" s="71"/>
      <c r="H106" s="71"/>
      <c r="I106" s="71"/>
      <c r="J106" s="383">
        <f>J105</f>
        <v>3450</v>
      </c>
      <c r="K106" s="383">
        <f t="shared" ref="K106:M106" si="17">K105</f>
        <v>2249</v>
      </c>
      <c r="L106" s="383">
        <f t="shared" si="17"/>
        <v>2540</v>
      </c>
      <c r="M106" s="383">
        <f t="shared" si="17"/>
        <v>1814</v>
      </c>
      <c r="N106" s="40"/>
      <c r="O106" s="37"/>
      <c r="P106" s="305"/>
      <c r="Q106" s="304"/>
      <c r="R106" s="304"/>
      <c r="S106" s="304"/>
      <c r="T106" s="304"/>
      <c r="U106" s="304"/>
    </row>
    <row r="107" spans="1:21" ht="15" x14ac:dyDescent="0.3">
      <c r="A107" s="63"/>
      <c r="B107" s="276" t="s">
        <v>244</v>
      </c>
      <c r="C107" s="48"/>
      <c r="D107" s="279"/>
      <c r="E107" s="48"/>
      <c r="F107" s="277"/>
      <c r="G107" s="48"/>
      <c r="H107" s="48"/>
      <c r="I107" s="48"/>
      <c r="J107" s="341"/>
      <c r="K107" s="375"/>
      <c r="L107" s="375"/>
      <c r="M107" s="375"/>
      <c r="N107" s="40"/>
      <c r="O107" s="37"/>
      <c r="P107" s="305"/>
      <c r="Q107" s="304"/>
      <c r="R107" s="304"/>
      <c r="S107" s="304"/>
      <c r="T107" s="304"/>
      <c r="U107" s="304"/>
    </row>
    <row r="108" spans="1:21" ht="15" x14ac:dyDescent="0.3">
      <c r="A108" s="63"/>
      <c r="B108" s="69" t="str">
        <f>'Financial Statements'!B92</f>
        <v>Exchange rate effects, net</v>
      </c>
      <c r="C108" s="71"/>
      <c r="D108" s="71"/>
      <c r="E108" s="71"/>
      <c r="F108" s="72"/>
      <c r="G108" s="71"/>
      <c r="H108" s="71"/>
      <c r="I108" s="71"/>
      <c r="J108" s="342">
        <f>'Financial Statements'!D92</f>
        <v>-5489</v>
      </c>
      <c r="K108" s="342">
        <f>'Financial Statements'!E92</f>
        <v>-10723</v>
      </c>
      <c r="L108" s="342">
        <f>'Financial Statements'!F92</f>
        <v>4629</v>
      </c>
      <c r="M108" s="342">
        <f>'Financial Statements'!G92</f>
        <v>-5016</v>
      </c>
      <c r="N108" s="40"/>
      <c r="O108" s="37"/>
      <c r="P108" s="305"/>
      <c r="Q108" s="304"/>
      <c r="R108" s="304"/>
      <c r="S108" s="304"/>
      <c r="T108" s="304"/>
      <c r="U108" s="304"/>
    </row>
    <row r="109" spans="1:21" ht="15" x14ac:dyDescent="0.3">
      <c r="A109" s="63"/>
      <c r="B109" s="46" t="str">
        <f>'Financial Statements'!B94</f>
        <v>Interest expenses, including IFRS 16</v>
      </c>
      <c r="C109" s="43"/>
      <c r="D109" s="43"/>
      <c r="E109" s="43"/>
      <c r="F109" s="43"/>
      <c r="G109" s="43"/>
      <c r="H109" s="43"/>
      <c r="I109" s="43"/>
      <c r="J109" s="341">
        <f>'Financial Statements'!D94</f>
        <v>-28242</v>
      </c>
      <c r="K109" s="341">
        <f>'Financial Statements'!E94</f>
        <v>-27764</v>
      </c>
      <c r="L109" s="341">
        <f>'Financial Statements'!F94</f>
        <v>-31885</v>
      </c>
      <c r="M109" s="341">
        <f>'Financial Statements'!G94</f>
        <v>-9900</v>
      </c>
      <c r="N109" s="40"/>
      <c r="O109" s="37"/>
      <c r="P109" s="305"/>
      <c r="Q109" s="304"/>
      <c r="R109" s="304"/>
      <c r="S109" s="304"/>
      <c r="T109" s="304"/>
      <c r="U109" s="304"/>
    </row>
    <row r="110" spans="1:21" ht="15" x14ac:dyDescent="0.3">
      <c r="A110" s="63"/>
      <c r="B110" s="69" t="str">
        <f>'Financial Statements'!B95</f>
        <v xml:space="preserve">Other financial expenses </v>
      </c>
      <c r="C110" s="71"/>
      <c r="D110" s="71"/>
      <c r="E110" s="71"/>
      <c r="F110" s="72"/>
      <c r="G110" s="71"/>
      <c r="H110" s="71"/>
      <c r="I110" s="71"/>
      <c r="J110" s="342">
        <f>'Financial Statements'!D95</f>
        <v>-7730</v>
      </c>
      <c r="K110" s="374">
        <f>'Financial Statements'!E95</f>
        <v>-8266</v>
      </c>
      <c r="L110" s="374">
        <f>'Financial Statements'!F95</f>
        <v>-10773</v>
      </c>
      <c r="M110" s="374">
        <f>'Financial Statements'!G95</f>
        <v>-2670</v>
      </c>
      <c r="N110" s="40"/>
      <c r="O110" s="37"/>
      <c r="P110" s="305"/>
      <c r="Q110" s="304"/>
      <c r="R110" s="304"/>
      <c r="S110" s="304"/>
      <c r="T110" s="304"/>
      <c r="U110" s="304"/>
    </row>
    <row r="111" spans="1:21" ht="15" x14ac:dyDescent="0.3">
      <c r="A111" s="63"/>
      <c r="B111" s="55" t="s">
        <v>245</v>
      </c>
      <c r="C111" s="368"/>
      <c r="D111" s="368"/>
      <c r="E111" s="368"/>
      <c r="F111" s="368"/>
      <c r="G111" s="368"/>
      <c r="H111" s="368"/>
      <c r="I111" s="368"/>
      <c r="J111" s="381">
        <f>SUM(J108:J110)</f>
        <v>-41461</v>
      </c>
      <c r="K111" s="381">
        <f t="shared" ref="K111:M111" si="18">SUM(K108:K110)</f>
        <v>-46753</v>
      </c>
      <c r="L111" s="381">
        <f t="shared" si="18"/>
        <v>-38029</v>
      </c>
      <c r="M111" s="381">
        <f t="shared" si="18"/>
        <v>-17586</v>
      </c>
      <c r="N111" s="40"/>
      <c r="O111" s="37"/>
      <c r="P111" s="305"/>
      <c r="Q111" s="304"/>
      <c r="R111" s="304"/>
      <c r="S111" s="304"/>
      <c r="T111" s="304"/>
      <c r="U111" s="304"/>
    </row>
    <row r="112" spans="1:21" ht="15.75" thickBot="1" x14ac:dyDescent="0.35">
      <c r="A112" s="63"/>
      <c r="B112" s="60" t="s">
        <v>246</v>
      </c>
      <c r="C112" s="61"/>
      <c r="D112" s="61"/>
      <c r="E112" s="61"/>
      <c r="F112" s="62"/>
      <c r="G112" s="61"/>
      <c r="H112" s="61"/>
      <c r="I112" s="61"/>
      <c r="J112" s="389">
        <f>J111+J106</f>
        <v>-38011</v>
      </c>
      <c r="K112" s="389">
        <f t="shared" ref="K112:M112" si="19">K111+K106</f>
        <v>-44504</v>
      </c>
      <c r="L112" s="389">
        <f t="shared" si="19"/>
        <v>-35489</v>
      </c>
      <c r="M112" s="389">
        <f t="shared" si="19"/>
        <v>-15772</v>
      </c>
      <c r="N112" s="40"/>
      <c r="O112" s="37"/>
      <c r="P112" s="305"/>
      <c r="Q112" s="304"/>
      <c r="R112" s="304"/>
      <c r="S112" s="304"/>
      <c r="T112" s="304"/>
      <c r="U112" s="304"/>
    </row>
    <row r="113" spans="1:21" ht="15" x14ac:dyDescent="0.3">
      <c r="A113" s="63"/>
      <c r="B113" s="55" t="s">
        <v>237</v>
      </c>
      <c r="C113" s="56"/>
      <c r="D113" s="56"/>
      <c r="E113" s="56"/>
      <c r="F113" s="57"/>
      <c r="G113" s="56"/>
      <c r="H113" s="56"/>
      <c r="I113" s="56"/>
      <c r="J113" s="384">
        <f>-J112*J141</f>
        <v>8134.3540000000003</v>
      </c>
      <c r="K113" s="384">
        <f t="shared" ref="K113:M113" si="20">-K112*K141</f>
        <v>9790.8799999999992</v>
      </c>
      <c r="L113" s="384">
        <f t="shared" si="20"/>
        <v>7807.58</v>
      </c>
      <c r="M113" s="384">
        <f t="shared" si="20"/>
        <v>3469.84</v>
      </c>
      <c r="N113" s="40"/>
      <c r="O113" s="37"/>
      <c r="P113" s="305"/>
      <c r="Q113" s="304"/>
      <c r="R113" s="304"/>
      <c r="S113" s="304"/>
      <c r="T113" s="304"/>
      <c r="U113" s="304"/>
    </row>
    <row r="114" spans="1:21" ht="15" x14ac:dyDescent="0.3">
      <c r="A114" s="63"/>
      <c r="B114" s="380" t="s">
        <v>248</v>
      </c>
      <c r="C114" s="71"/>
      <c r="D114" s="71"/>
      <c r="E114" s="71"/>
      <c r="F114" s="72"/>
      <c r="G114" s="71"/>
      <c r="H114" s="71"/>
      <c r="I114" s="71"/>
      <c r="J114" s="342"/>
      <c r="K114" s="376"/>
      <c r="L114" s="376"/>
      <c r="M114" s="376"/>
      <c r="N114" s="40"/>
      <c r="O114" s="37"/>
      <c r="P114" s="305"/>
      <c r="Q114" s="304"/>
      <c r="R114" s="304"/>
      <c r="S114" s="304"/>
      <c r="T114" s="304"/>
      <c r="U114" s="304"/>
    </row>
    <row r="115" spans="1:21" ht="15" x14ac:dyDescent="0.3">
      <c r="A115" s="63"/>
      <c r="B115" s="46" t="str">
        <f>'Financial Statements'!B107</f>
        <v>Translation differences relating to foreign operations</v>
      </c>
      <c r="C115" s="43"/>
      <c r="D115" s="43"/>
      <c r="E115" s="43"/>
      <c r="F115" s="43"/>
      <c r="G115" s="43"/>
      <c r="H115" s="43"/>
      <c r="I115" s="43"/>
      <c r="J115" s="341">
        <f>'Financial Statements'!D107</f>
        <v>36702</v>
      </c>
      <c r="K115" s="341">
        <f>'Financial Statements'!E107</f>
        <v>34395</v>
      </c>
      <c r="L115" s="341">
        <f>'Financial Statements'!F107</f>
        <v>28758</v>
      </c>
      <c r="M115" s="341">
        <f>'Financial Statements'!G107</f>
        <v>70700</v>
      </c>
      <c r="N115" s="40"/>
      <c r="O115" s="37"/>
      <c r="P115" s="305"/>
      <c r="Q115" s="304"/>
      <c r="R115" s="304"/>
      <c r="S115" s="304"/>
      <c r="T115" s="304"/>
      <c r="U115" s="304"/>
    </row>
    <row r="116" spans="1:21" ht="15" x14ac:dyDescent="0.3">
      <c r="A116" s="63"/>
      <c r="B116" s="69" t="str">
        <f>'Financial Statements'!B108</f>
        <v>Translation differences pertaining to hedge accounting for net investments in foreign operations</v>
      </c>
      <c r="C116" s="71"/>
      <c r="D116" s="71"/>
      <c r="E116" s="71"/>
      <c r="F116" s="72"/>
      <c r="G116" s="71"/>
      <c r="H116" s="71"/>
      <c r="I116" s="71"/>
      <c r="J116" s="342">
        <f>'Financial Statements'!D108</f>
        <v>1425</v>
      </c>
      <c r="K116" s="342">
        <f>'Financial Statements'!E108</f>
        <v>-1998</v>
      </c>
      <c r="L116" s="342">
        <f>'Financial Statements'!F108</f>
        <v>1227</v>
      </c>
      <c r="M116" s="342">
        <f>'Financial Statements'!G108</f>
        <v>5105</v>
      </c>
      <c r="N116" s="40"/>
      <c r="O116" s="37"/>
      <c r="P116" s="305"/>
      <c r="Q116" s="304"/>
      <c r="R116" s="304"/>
      <c r="S116" s="304"/>
      <c r="T116" s="304"/>
      <c r="U116" s="304"/>
    </row>
    <row r="117" spans="1:21" ht="15" x14ac:dyDescent="0.3">
      <c r="A117" s="53"/>
      <c r="B117" s="55" t="s">
        <v>249</v>
      </c>
      <c r="C117" s="56"/>
      <c r="D117" s="56"/>
      <c r="E117" s="56"/>
      <c r="F117" s="57"/>
      <c r="G117" s="56"/>
      <c r="H117" s="56"/>
      <c r="I117" s="56"/>
      <c r="J117" s="381">
        <f>SUM(J115:J116)</f>
        <v>38127</v>
      </c>
      <c r="K117" s="381">
        <f t="shared" ref="K117:M117" si="21">SUM(K115:K116)</f>
        <v>32397</v>
      </c>
      <c r="L117" s="381">
        <f t="shared" si="21"/>
        <v>29985</v>
      </c>
      <c r="M117" s="381">
        <f t="shared" si="21"/>
        <v>75805</v>
      </c>
      <c r="N117" s="40"/>
      <c r="O117" s="37"/>
      <c r="P117" s="305"/>
      <c r="Q117" s="304"/>
      <c r="R117" s="304"/>
      <c r="S117" s="304"/>
      <c r="T117" s="304"/>
      <c r="U117" s="304"/>
    </row>
    <row r="118" spans="1:21" ht="15.75" thickBot="1" x14ac:dyDescent="0.35">
      <c r="A118" s="53"/>
      <c r="B118" s="77" t="s">
        <v>250</v>
      </c>
      <c r="C118" s="280"/>
      <c r="D118" s="280"/>
      <c r="E118" s="280"/>
      <c r="F118" s="281"/>
      <c r="G118" s="280"/>
      <c r="H118" s="280"/>
      <c r="I118" s="280"/>
      <c r="J118" s="385">
        <f>J112-J113+J117</f>
        <v>-8018.3539999999994</v>
      </c>
      <c r="K118" s="385">
        <f t="shared" ref="K118:M118" si="22">K112-K113+K117</f>
        <v>-21897.879999999997</v>
      </c>
      <c r="L118" s="385">
        <f t="shared" si="22"/>
        <v>-13311.580000000002</v>
      </c>
      <c r="M118" s="385">
        <f t="shared" si="22"/>
        <v>56563.16</v>
      </c>
      <c r="N118" s="40"/>
      <c r="O118" s="37"/>
      <c r="P118" s="305"/>
      <c r="Q118" s="304"/>
      <c r="R118" s="304"/>
      <c r="S118" s="304"/>
      <c r="T118" s="304"/>
      <c r="U118" s="304"/>
    </row>
    <row r="119" spans="1:21" ht="15.75" thickBot="1" x14ac:dyDescent="0.35">
      <c r="A119" s="53"/>
      <c r="B119" s="55" t="str">
        <f>'Financial Statements'!B110</f>
        <v>Comprehensive income for the year</v>
      </c>
      <c r="C119" s="56"/>
      <c r="D119" s="56"/>
      <c r="E119" s="56"/>
      <c r="F119" s="57"/>
      <c r="G119" s="56"/>
      <c r="H119" s="56"/>
      <c r="I119" s="56"/>
      <c r="J119" s="386">
        <f>J102+J118</f>
        <v>313735</v>
      </c>
      <c r="K119" s="387">
        <f t="shared" ref="K119:M119" si="23">K102+K118</f>
        <v>300980</v>
      </c>
      <c r="L119" s="387">
        <f t="shared" si="23"/>
        <v>244688</v>
      </c>
      <c r="M119" s="388">
        <f t="shared" si="23"/>
        <v>194463</v>
      </c>
      <c r="N119" s="40"/>
      <c r="O119" s="37"/>
      <c r="P119" s="305"/>
      <c r="Q119" s="304"/>
      <c r="R119" s="304"/>
      <c r="S119" s="304"/>
      <c r="T119" s="304"/>
      <c r="U119" s="304"/>
    </row>
    <row r="120" spans="1:21" ht="15" x14ac:dyDescent="0.3">
      <c r="A120" s="53"/>
      <c r="B120" s="69"/>
      <c r="C120" s="44"/>
      <c r="D120" s="44"/>
      <c r="E120" s="44"/>
      <c r="F120" s="45"/>
      <c r="G120" s="44"/>
      <c r="H120" s="44"/>
      <c r="I120" s="44"/>
      <c r="J120" s="377"/>
      <c r="K120" s="378"/>
      <c r="L120" s="378"/>
      <c r="M120" s="378"/>
      <c r="N120" s="40"/>
      <c r="O120" s="40"/>
      <c r="P120" s="305"/>
      <c r="Q120" s="304"/>
      <c r="R120" s="304"/>
      <c r="S120" s="304"/>
      <c r="T120" s="304"/>
      <c r="U120" s="304"/>
    </row>
    <row r="121" spans="1:21" ht="15" x14ac:dyDescent="0.3">
      <c r="A121" s="53"/>
      <c r="B121" s="46"/>
      <c r="C121" s="43"/>
      <c r="D121" s="43"/>
      <c r="E121" s="43"/>
      <c r="F121" s="43"/>
      <c r="G121" s="43"/>
      <c r="H121" s="43"/>
      <c r="I121" s="43"/>
      <c r="J121" s="343"/>
      <c r="K121" s="379"/>
      <c r="L121" s="379"/>
      <c r="M121" s="379"/>
      <c r="N121" s="40"/>
      <c r="O121" s="40"/>
      <c r="P121" s="305"/>
      <c r="Q121" s="304"/>
      <c r="R121" s="304"/>
      <c r="S121" s="304"/>
      <c r="T121" s="304"/>
      <c r="U121" s="304"/>
    </row>
    <row r="122" spans="1:21" ht="15" x14ac:dyDescent="0.3">
      <c r="A122" s="53"/>
      <c r="B122" s="69"/>
      <c r="C122" s="44"/>
      <c r="D122" s="44"/>
      <c r="E122" s="44"/>
      <c r="F122" s="45"/>
      <c r="G122" s="44"/>
      <c r="H122" s="44"/>
      <c r="I122" s="44"/>
      <c r="J122" s="377"/>
      <c r="K122" s="378"/>
      <c r="L122" s="378"/>
      <c r="M122" s="378"/>
      <c r="N122" s="40"/>
      <c r="O122" s="40"/>
      <c r="P122" s="305"/>
      <c r="Q122" s="304"/>
      <c r="R122" s="304"/>
      <c r="S122" s="304"/>
      <c r="T122" s="304"/>
      <c r="U122" s="304"/>
    </row>
    <row r="123" spans="1:21" ht="15" x14ac:dyDescent="0.3">
      <c r="A123" s="53"/>
      <c r="B123" s="46"/>
      <c r="C123" s="47"/>
      <c r="D123" s="48"/>
      <c r="E123" s="47"/>
      <c r="F123" s="49"/>
      <c r="G123" s="47"/>
      <c r="H123" s="47"/>
      <c r="I123" s="47"/>
      <c r="J123" s="343"/>
      <c r="K123" s="379"/>
      <c r="L123" s="379"/>
      <c r="M123" s="379"/>
      <c r="N123" s="40"/>
      <c r="O123" s="40"/>
      <c r="P123" s="305"/>
      <c r="Q123" s="304"/>
      <c r="R123" s="304"/>
      <c r="S123" s="304"/>
      <c r="T123" s="304"/>
      <c r="U123" s="304"/>
    </row>
    <row r="124" spans="1:21" ht="15" x14ac:dyDescent="0.3">
      <c r="A124" s="53"/>
      <c r="B124" s="69"/>
      <c r="C124" s="44"/>
      <c r="D124" s="44"/>
      <c r="E124" s="44"/>
      <c r="F124" s="45"/>
      <c r="G124" s="44"/>
      <c r="H124" s="44"/>
      <c r="I124" s="44"/>
      <c r="J124" s="377"/>
      <c r="K124" s="378"/>
      <c r="L124" s="378"/>
      <c r="M124" s="378"/>
      <c r="N124" s="40"/>
      <c r="O124" s="40"/>
      <c r="P124" s="305"/>
      <c r="Q124" s="304"/>
      <c r="R124" s="304"/>
      <c r="S124" s="304"/>
      <c r="T124" s="304"/>
      <c r="U124" s="304"/>
    </row>
    <row r="125" spans="1:21" ht="15" x14ac:dyDescent="0.3">
      <c r="A125" s="53"/>
      <c r="B125" s="46"/>
      <c r="C125" s="47"/>
      <c r="D125" s="47"/>
      <c r="E125" s="47"/>
      <c r="F125" s="49"/>
      <c r="G125" s="47"/>
      <c r="H125" s="47"/>
      <c r="I125" s="47"/>
      <c r="J125" s="343"/>
      <c r="K125" s="379"/>
      <c r="L125" s="379"/>
      <c r="M125" s="379"/>
      <c r="N125" s="40"/>
      <c r="O125" s="40"/>
      <c r="P125" s="305"/>
      <c r="Q125" s="304"/>
      <c r="R125" s="304"/>
      <c r="S125" s="304"/>
      <c r="T125" s="304"/>
      <c r="U125" s="304"/>
    </row>
    <row r="126" spans="1:21" ht="15" x14ac:dyDescent="0.3">
      <c r="A126" s="53"/>
      <c r="B126" s="69"/>
      <c r="C126" s="44"/>
      <c r="D126" s="44"/>
      <c r="E126" s="44"/>
      <c r="F126" s="45"/>
      <c r="G126" s="44"/>
      <c r="H126" s="44"/>
      <c r="I126" s="44"/>
      <c r="J126" s="377"/>
      <c r="K126" s="378"/>
      <c r="L126" s="378"/>
      <c r="M126" s="378"/>
      <c r="N126" s="40"/>
      <c r="O126" s="37"/>
      <c r="P126" s="305"/>
      <c r="Q126" s="304"/>
      <c r="R126" s="304"/>
      <c r="S126" s="304"/>
      <c r="T126" s="304"/>
      <c r="U126" s="304"/>
    </row>
    <row r="127" spans="1:21" ht="15" x14ac:dyDescent="0.3">
      <c r="A127" s="53"/>
      <c r="B127" s="55"/>
      <c r="C127" s="56"/>
      <c r="D127" s="56"/>
      <c r="E127" s="56"/>
      <c r="F127" s="57"/>
      <c r="G127" s="56"/>
      <c r="H127" s="56"/>
      <c r="I127" s="56"/>
      <c r="J127" s="343"/>
      <c r="K127" s="379"/>
      <c r="L127" s="379"/>
      <c r="M127" s="379"/>
      <c r="N127" s="40"/>
      <c r="O127" s="37"/>
      <c r="P127" s="305"/>
      <c r="Q127" s="304"/>
      <c r="R127" s="304"/>
      <c r="S127" s="304"/>
      <c r="T127" s="304"/>
      <c r="U127" s="304"/>
    </row>
    <row r="128" spans="1:21" ht="16.5" x14ac:dyDescent="0.3">
      <c r="A128" s="53"/>
      <c r="B128" s="69"/>
      <c r="C128" s="44"/>
      <c r="D128" s="44"/>
      <c r="E128" s="44"/>
      <c r="F128" s="45"/>
      <c r="G128" s="44"/>
      <c r="H128" s="44"/>
      <c r="I128" s="44"/>
      <c r="J128" s="377"/>
      <c r="K128" s="378"/>
      <c r="L128" s="378"/>
      <c r="M128" s="378"/>
      <c r="N128" s="126"/>
      <c r="O128" s="127"/>
      <c r="P128" s="305"/>
      <c r="Q128" s="304"/>
      <c r="R128" s="304"/>
      <c r="S128" s="304"/>
      <c r="T128" s="304"/>
      <c r="U128" s="304"/>
    </row>
    <row r="129" spans="1:21" ht="15" customHeight="1" x14ac:dyDescent="0.3">
      <c r="A129" s="53"/>
      <c r="B129" s="85"/>
      <c r="C129" s="38"/>
      <c r="D129" s="38"/>
      <c r="E129" s="38"/>
      <c r="F129" s="37"/>
      <c r="G129" s="38"/>
      <c r="H129" s="38"/>
      <c r="I129" s="38"/>
      <c r="J129" s="115"/>
      <c r="K129" s="115"/>
      <c r="L129" s="115"/>
      <c r="M129" s="115"/>
      <c r="N129" s="39"/>
      <c r="O129" s="76"/>
      <c r="P129" s="305"/>
      <c r="Q129" s="304"/>
      <c r="R129" s="304"/>
      <c r="S129" s="304"/>
      <c r="T129" s="304"/>
      <c r="U129" s="304"/>
    </row>
    <row r="130" spans="1:21" ht="16.5" x14ac:dyDescent="0.3">
      <c r="A130" s="53"/>
      <c r="B130" s="120" t="s">
        <v>71</v>
      </c>
      <c r="C130" s="121"/>
      <c r="D130" s="121"/>
      <c r="E130" s="121"/>
      <c r="F130" s="121"/>
      <c r="G130" s="121"/>
      <c r="H130" s="121"/>
      <c r="I130" s="121"/>
      <c r="J130" s="122"/>
      <c r="K130" s="122"/>
      <c r="L130" s="122"/>
      <c r="M130" s="122"/>
      <c r="N130" s="39"/>
      <c r="O130" s="76"/>
      <c r="P130" s="305"/>
      <c r="Q130" s="304"/>
      <c r="R130" s="304"/>
      <c r="S130" s="304"/>
      <c r="T130" s="304"/>
      <c r="U130" s="304"/>
    </row>
    <row r="131" spans="1:21" ht="30" x14ac:dyDescent="0.3">
      <c r="A131" s="53"/>
      <c r="B131" s="86" t="s">
        <v>79</v>
      </c>
      <c r="C131" s="39"/>
      <c r="D131" s="39"/>
      <c r="E131" s="39"/>
      <c r="F131" s="39"/>
      <c r="G131" s="39"/>
      <c r="H131" s="39"/>
      <c r="I131" s="39"/>
      <c r="J131" s="80"/>
      <c r="K131" s="80"/>
      <c r="L131" s="80"/>
      <c r="M131" s="80"/>
      <c r="N131" s="63"/>
      <c r="O131" s="63"/>
      <c r="P131" s="305"/>
      <c r="Q131" s="304"/>
      <c r="R131" s="304"/>
      <c r="S131" s="304"/>
      <c r="T131" s="304"/>
      <c r="U131" s="304"/>
    </row>
    <row r="132" spans="1:21" ht="15" x14ac:dyDescent="0.3">
      <c r="A132" s="53"/>
      <c r="B132" s="86"/>
      <c r="C132" s="39"/>
      <c r="D132" s="39"/>
      <c r="E132" s="39"/>
      <c r="F132" s="39"/>
      <c r="G132" s="39"/>
      <c r="H132" s="39"/>
      <c r="I132" s="39"/>
      <c r="J132" s="80"/>
      <c r="K132" s="80"/>
      <c r="L132" s="80"/>
      <c r="M132" s="80"/>
      <c r="N132" s="63"/>
      <c r="O132" s="63"/>
      <c r="P132" s="305"/>
      <c r="Q132" s="304"/>
      <c r="R132" s="304"/>
      <c r="S132" s="304"/>
      <c r="T132" s="304"/>
      <c r="U132" s="304"/>
    </row>
    <row r="133" spans="1:21" ht="15" x14ac:dyDescent="0.3">
      <c r="A133" s="53"/>
      <c r="B133" s="272" t="s">
        <v>216</v>
      </c>
      <c r="C133" s="273"/>
      <c r="D133" s="273"/>
      <c r="E133" s="273"/>
      <c r="F133" s="274"/>
      <c r="G133" s="273"/>
      <c r="H133" s="273"/>
      <c r="I133" s="273"/>
      <c r="J133" s="275">
        <f>J81</f>
        <v>2019</v>
      </c>
      <c r="K133" s="275">
        <f>K81</f>
        <v>2018</v>
      </c>
      <c r="L133" s="275">
        <f>L81</f>
        <v>2017</v>
      </c>
      <c r="M133" s="275">
        <f>M81</f>
        <v>2016</v>
      </c>
      <c r="N133" s="63"/>
      <c r="O133" s="63"/>
      <c r="P133" s="305"/>
      <c r="Q133" s="304"/>
      <c r="R133" s="304"/>
      <c r="S133" s="304"/>
      <c r="T133" s="304"/>
      <c r="U133" s="304"/>
    </row>
    <row r="134" spans="1:21" ht="15" x14ac:dyDescent="0.3">
      <c r="A134" s="53"/>
      <c r="B134" s="87" t="str">
        <f>'Financial Statements'!B51</f>
        <v xml:space="preserve">Cash on hand and demand deposits </v>
      </c>
      <c r="C134" s="54"/>
      <c r="D134" s="54"/>
      <c r="E134" s="54"/>
      <c r="F134" s="63"/>
      <c r="G134" s="54"/>
      <c r="H134" s="54"/>
      <c r="I134" s="54"/>
      <c r="J134" s="271">
        <f>'Financial Statements'!D51</f>
        <v>472474</v>
      </c>
      <c r="K134" s="271">
        <f>'Financial Statements'!E51</f>
        <v>371369</v>
      </c>
      <c r="L134" s="271">
        <f>'Financial Statements'!F51</f>
        <v>321423</v>
      </c>
      <c r="M134" s="271">
        <f>'Financial Statements'!G51</f>
        <v>276360</v>
      </c>
      <c r="N134" s="63"/>
      <c r="O134" s="63"/>
      <c r="P134" s="305"/>
      <c r="Q134" s="304"/>
      <c r="R134" s="304"/>
      <c r="S134" s="304"/>
      <c r="T134" s="304"/>
      <c r="U134" s="304"/>
    </row>
    <row r="135" spans="1:21" ht="15" x14ac:dyDescent="0.3">
      <c r="A135" s="53"/>
      <c r="B135" s="87" t="str">
        <f>'Financial Statements'!B82</f>
        <v>Net Sales</v>
      </c>
      <c r="C135" s="54"/>
      <c r="D135" s="54"/>
      <c r="E135" s="54"/>
      <c r="F135" s="63"/>
      <c r="G135" s="54"/>
      <c r="H135" s="54"/>
      <c r="I135" s="54"/>
      <c r="J135" s="267">
        <f>'Financial Statements'!D82</f>
        <v>3725442</v>
      </c>
      <c r="K135" s="267">
        <f>'Financial Statements'!E82</f>
        <v>3492449</v>
      </c>
      <c r="L135" s="267">
        <f>'Financial Statements'!F82</f>
        <v>3002045</v>
      </c>
      <c r="M135" s="267">
        <f>'Financial Statements'!G82</f>
        <v>1543894</v>
      </c>
      <c r="N135" s="63"/>
      <c r="O135" s="63"/>
      <c r="P135" s="305"/>
      <c r="Q135" s="304"/>
      <c r="R135" s="304"/>
      <c r="S135" s="304"/>
      <c r="T135" s="304"/>
      <c r="U135" s="304"/>
    </row>
    <row r="136" spans="1:21" ht="15" x14ac:dyDescent="0.3">
      <c r="A136" s="53"/>
      <c r="B136" s="87" t="s">
        <v>217</v>
      </c>
      <c r="C136" s="54"/>
      <c r="D136" s="54"/>
      <c r="E136" s="54"/>
      <c r="F136" s="63"/>
      <c r="G136" s="54"/>
      <c r="H136" s="54"/>
      <c r="I136" s="54"/>
      <c r="J136" s="268">
        <f>SUM(J134/J135)</f>
        <v>0.12682360911805901</v>
      </c>
      <c r="K136" s="268">
        <f t="shared" ref="K136:M136" si="24">SUM(K134/K135)</f>
        <v>0.1063348383899092</v>
      </c>
      <c r="L136" s="268">
        <f t="shared" si="24"/>
        <v>0.10706801530290186</v>
      </c>
      <c r="M136" s="268">
        <f t="shared" si="24"/>
        <v>0.17900192629804895</v>
      </c>
      <c r="N136" s="63"/>
      <c r="O136" s="63"/>
      <c r="P136" s="305"/>
      <c r="Q136" s="304"/>
      <c r="R136" s="304"/>
      <c r="S136" s="304"/>
      <c r="T136" s="304"/>
      <c r="U136" s="304"/>
    </row>
    <row r="137" spans="1:21" ht="15" x14ac:dyDescent="0.3">
      <c r="A137" s="53"/>
      <c r="B137" s="87" t="s">
        <v>219</v>
      </c>
      <c r="C137" s="54"/>
      <c r="D137" s="54"/>
      <c r="E137" s="54"/>
      <c r="F137" s="63"/>
      <c r="G137" s="54"/>
      <c r="H137" s="54"/>
      <c r="I137" s="54"/>
      <c r="J137" s="269">
        <f>0.01*J135</f>
        <v>37254.42</v>
      </c>
      <c r="K137" s="269">
        <f t="shared" ref="K137:M137" si="25">0.01*K135</f>
        <v>34924.49</v>
      </c>
      <c r="L137" s="269">
        <f t="shared" si="25"/>
        <v>30020.45</v>
      </c>
      <c r="M137" s="269">
        <f t="shared" si="25"/>
        <v>15438.94</v>
      </c>
      <c r="N137" s="63"/>
      <c r="O137" s="63"/>
      <c r="P137" s="305"/>
      <c r="Q137" s="304"/>
      <c r="R137" s="304"/>
      <c r="S137" s="304"/>
      <c r="T137" s="304"/>
      <c r="U137" s="304"/>
    </row>
    <row r="138" spans="1:21" ht="15" x14ac:dyDescent="0.3">
      <c r="A138" s="53"/>
      <c r="B138" s="87" t="s">
        <v>218</v>
      </c>
      <c r="C138" s="54"/>
      <c r="D138" s="54"/>
      <c r="E138" s="54"/>
      <c r="F138" s="63"/>
      <c r="G138" s="54"/>
      <c r="H138" s="54"/>
      <c r="I138" s="54"/>
      <c r="J138" s="267">
        <f>SUM(J134-J137)</f>
        <v>435219.58</v>
      </c>
      <c r="K138" s="267">
        <f t="shared" ref="K138:M138" si="26">SUM(K134-K137)</f>
        <v>336444.51</v>
      </c>
      <c r="L138" s="267">
        <f t="shared" si="26"/>
        <v>291402.55</v>
      </c>
      <c r="M138" s="267">
        <f t="shared" si="26"/>
        <v>260921.06</v>
      </c>
      <c r="N138" s="63"/>
      <c r="O138" s="63"/>
      <c r="P138" s="305"/>
      <c r="Q138" s="304"/>
      <c r="R138" s="304"/>
      <c r="S138" s="304"/>
      <c r="T138" s="304"/>
      <c r="U138" s="304"/>
    </row>
    <row r="139" spans="1:21" ht="15" x14ac:dyDescent="0.3">
      <c r="A139" s="53"/>
      <c r="B139" s="87"/>
      <c r="C139" s="54"/>
      <c r="D139" s="54"/>
      <c r="E139" s="54"/>
      <c r="F139" s="63"/>
      <c r="G139" s="54"/>
      <c r="H139" s="54"/>
      <c r="I139" s="54"/>
      <c r="J139" s="270">
        <f>(J138+J137)</f>
        <v>472474</v>
      </c>
      <c r="K139" s="270">
        <f t="shared" ref="K139:M139" si="27">(K138+K137)</f>
        <v>371369</v>
      </c>
      <c r="L139" s="270">
        <f t="shared" si="27"/>
        <v>321423</v>
      </c>
      <c r="M139" s="270">
        <f t="shared" si="27"/>
        <v>276360</v>
      </c>
      <c r="N139" s="63"/>
      <c r="O139" s="63"/>
      <c r="P139" s="305"/>
      <c r="Q139" s="304"/>
      <c r="R139" s="304"/>
      <c r="S139" s="304"/>
      <c r="T139" s="304"/>
      <c r="U139" s="304"/>
    </row>
    <row r="140" spans="1:21" ht="15" x14ac:dyDescent="0.3">
      <c r="A140" s="53"/>
      <c r="B140" s="87"/>
      <c r="C140" s="54"/>
      <c r="D140" s="54"/>
      <c r="E140" s="54"/>
      <c r="F140" s="63"/>
      <c r="G140" s="54"/>
      <c r="H140" s="54"/>
      <c r="I140" s="54"/>
      <c r="J140" s="81"/>
      <c r="K140" s="81"/>
      <c r="L140" s="81"/>
      <c r="M140" s="81"/>
      <c r="N140" s="63"/>
      <c r="O140" s="63"/>
      <c r="P140" s="305"/>
      <c r="Q140" s="304"/>
      <c r="R140" s="304"/>
      <c r="S140" s="304"/>
      <c r="T140" s="304"/>
      <c r="U140" s="304"/>
    </row>
    <row r="141" spans="1:21" ht="15" x14ac:dyDescent="0.3">
      <c r="A141" s="53"/>
      <c r="B141" s="87" t="s">
        <v>247</v>
      </c>
      <c r="C141" s="54"/>
      <c r="D141" s="54"/>
      <c r="E141" s="54"/>
      <c r="F141" s="63"/>
      <c r="G141" s="54"/>
      <c r="H141" s="54"/>
      <c r="I141" s="54"/>
      <c r="J141" s="268">
        <v>0.214</v>
      </c>
      <c r="K141" s="268">
        <v>0.22</v>
      </c>
      <c r="L141" s="268">
        <v>0.22</v>
      </c>
      <c r="M141" s="268">
        <v>0.22</v>
      </c>
      <c r="N141" s="63"/>
      <c r="O141" s="63"/>
      <c r="P141" s="305"/>
      <c r="Q141" s="304"/>
      <c r="R141" s="304"/>
      <c r="S141" s="304"/>
      <c r="T141" s="304"/>
      <c r="U141" s="304"/>
    </row>
    <row r="142" spans="1:21" ht="15" x14ac:dyDescent="0.3">
      <c r="A142" s="53"/>
      <c r="B142" s="87"/>
      <c r="C142" s="54"/>
      <c r="D142" s="54"/>
      <c r="E142" s="54"/>
      <c r="F142" s="63"/>
      <c r="G142" s="54"/>
      <c r="H142" s="54"/>
      <c r="I142" s="54"/>
      <c r="J142" s="81"/>
      <c r="K142" s="81"/>
      <c r="L142" s="81"/>
      <c r="M142" s="81"/>
      <c r="N142" s="63"/>
      <c r="O142" s="63"/>
      <c r="P142" s="305"/>
      <c r="Q142" s="304"/>
      <c r="R142" s="304"/>
      <c r="S142" s="304"/>
      <c r="T142" s="304"/>
      <c r="U142" s="304"/>
    </row>
    <row r="143" spans="1:21" ht="15" x14ac:dyDescent="0.3">
      <c r="A143" s="53"/>
      <c r="B143" s="87"/>
      <c r="C143" s="54"/>
      <c r="D143" s="54"/>
      <c r="E143" s="54"/>
      <c r="F143" s="63"/>
      <c r="G143" s="54"/>
      <c r="H143" s="54"/>
      <c r="I143" s="54"/>
      <c r="J143" s="81"/>
      <c r="K143" s="81"/>
      <c r="L143" s="81"/>
      <c r="M143" s="81"/>
      <c r="N143" s="63"/>
      <c r="O143" s="63"/>
      <c r="P143" s="305"/>
      <c r="Q143" s="304"/>
      <c r="R143" s="304"/>
      <c r="S143" s="304"/>
      <c r="T143" s="304"/>
      <c r="U143" s="304"/>
    </row>
    <row r="144" spans="1:21" ht="15" x14ac:dyDescent="0.3">
      <c r="A144" s="53"/>
      <c r="B144" s="87"/>
      <c r="C144" s="54"/>
      <c r="D144" s="54"/>
      <c r="E144" s="54"/>
      <c r="F144" s="63"/>
      <c r="G144" s="54"/>
      <c r="H144" s="54"/>
      <c r="I144" s="54"/>
      <c r="J144" s="81"/>
      <c r="K144" s="81"/>
      <c r="L144" s="81"/>
      <c r="M144" s="81"/>
      <c r="N144" s="63"/>
      <c r="O144" s="63"/>
      <c r="P144" s="305"/>
      <c r="Q144" s="304"/>
      <c r="R144" s="304"/>
      <c r="S144" s="304"/>
      <c r="T144" s="304"/>
      <c r="U144" s="304"/>
    </row>
    <row r="145" spans="1:21" ht="15" x14ac:dyDescent="0.3">
      <c r="A145" s="53"/>
      <c r="B145" s="87"/>
      <c r="C145" s="54"/>
      <c r="D145" s="54"/>
      <c r="E145" s="54"/>
      <c r="F145" s="63"/>
      <c r="G145" s="54"/>
      <c r="H145" s="54"/>
      <c r="I145" s="54"/>
      <c r="J145" s="81"/>
      <c r="K145" s="81"/>
      <c r="L145" s="81"/>
      <c r="M145" s="81"/>
      <c r="N145" s="63"/>
      <c r="O145" s="63"/>
      <c r="P145" s="305"/>
      <c r="Q145" s="304"/>
      <c r="R145" s="304"/>
      <c r="S145" s="304"/>
      <c r="T145" s="304"/>
      <c r="U145" s="304"/>
    </row>
    <row r="146" spans="1:21" ht="15" x14ac:dyDescent="0.3">
      <c r="A146" s="53"/>
      <c r="B146" s="87"/>
      <c r="C146" s="54"/>
      <c r="D146" s="54"/>
      <c r="E146" s="54"/>
      <c r="F146" s="63"/>
      <c r="G146" s="54"/>
      <c r="H146" s="54"/>
      <c r="I146" s="54"/>
      <c r="J146" s="81"/>
      <c r="K146" s="81"/>
      <c r="L146" s="81"/>
      <c r="M146" s="81"/>
      <c r="N146" s="63"/>
      <c r="O146" s="63"/>
      <c r="P146" s="305"/>
      <c r="Q146" s="304"/>
      <c r="R146" s="304"/>
      <c r="S146" s="304"/>
      <c r="T146" s="304"/>
      <c r="U146" s="304"/>
    </row>
    <row r="147" spans="1:21" ht="15" x14ac:dyDescent="0.3">
      <c r="A147" s="53"/>
      <c r="B147" s="87"/>
      <c r="C147" s="54"/>
      <c r="D147" s="54"/>
      <c r="E147" s="54"/>
      <c r="F147" s="63"/>
      <c r="G147" s="54"/>
      <c r="H147" s="54"/>
      <c r="I147" s="54"/>
      <c r="J147" s="81"/>
      <c r="K147" s="81"/>
      <c r="L147" s="81"/>
      <c r="M147" s="81"/>
      <c r="N147" s="63"/>
      <c r="O147" s="63"/>
      <c r="P147" s="305"/>
      <c r="Q147" s="304"/>
      <c r="R147" s="304"/>
      <c r="S147" s="304"/>
      <c r="T147" s="304"/>
      <c r="U147" s="304"/>
    </row>
    <row r="148" spans="1:21" ht="15" x14ac:dyDescent="0.3">
      <c r="A148" s="53"/>
      <c r="B148" s="87"/>
      <c r="C148" s="54"/>
      <c r="D148" s="54"/>
      <c r="E148" s="54"/>
      <c r="F148" s="63"/>
      <c r="G148" s="54"/>
      <c r="H148" s="54"/>
      <c r="I148" s="54"/>
      <c r="J148" s="81"/>
      <c r="K148" s="81"/>
      <c r="L148" s="81"/>
      <c r="M148" s="81"/>
      <c r="N148" s="63"/>
      <c r="O148" s="63"/>
      <c r="P148" s="305"/>
      <c r="Q148" s="304"/>
      <c r="R148" s="304"/>
      <c r="S148" s="304"/>
      <c r="T148" s="304"/>
      <c r="U148" s="304"/>
    </row>
    <row r="149" spans="1:21" ht="15" x14ac:dyDescent="0.3">
      <c r="A149" s="53"/>
      <c r="B149" s="87"/>
      <c r="C149" s="54"/>
      <c r="D149" s="54"/>
      <c r="E149" s="54"/>
      <c r="F149" s="63"/>
      <c r="G149" s="54"/>
      <c r="H149" s="54"/>
      <c r="I149" s="54"/>
      <c r="J149" s="81"/>
      <c r="K149" s="81"/>
      <c r="L149" s="81"/>
      <c r="M149" s="81"/>
      <c r="N149" s="63"/>
      <c r="O149" s="63"/>
      <c r="P149" s="305"/>
      <c r="Q149" s="304"/>
      <c r="R149" s="304"/>
      <c r="S149" s="304"/>
      <c r="T149" s="304"/>
      <c r="U149" s="304"/>
    </row>
    <row r="150" spans="1:21" ht="15" x14ac:dyDescent="0.3">
      <c r="A150" s="53"/>
      <c r="B150" s="87"/>
      <c r="C150" s="54"/>
      <c r="D150" s="54"/>
      <c r="E150" s="54"/>
      <c r="F150" s="63"/>
      <c r="G150" s="54"/>
      <c r="H150" s="54"/>
      <c r="I150" s="54"/>
      <c r="J150" s="81"/>
      <c r="K150" s="81"/>
      <c r="L150" s="81"/>
      <c r="M150" s="81"/>
      <c r="N150" s="63"/>
      <c r="O150" s="63"/>
      <c r="P150" s="305"/>
      <c r="Q150" s="304"/>
      <c r="R150" s="304"/>
      <c r="S150" s="304"/>
      <c r="T150" s="304"/>
      <c r="U150" s="304"/>
    </row>
    <row r="151" spans="1:21" ht="15" x14ac:dyDescent="0.3">
      <c r="A151" s="53"/>
      <c r="B151" s="87"/>
      <c r="C151" s="54"/>
      <c r="D151" s="54"/>
      <c r="E151" s="54"/>
      <c r="F151" s="63"/>
      <c r="G151" s="54"/>
      <c r="H151" s="54"/>
      <c r="I151" s="54"/>
      <c r="J151" s="81"/>
      <c r="K151" s="81"/>
      <c r="L151" s="81"/>
      <c r="M151" s="81"/>
      <c r="N151" s="63"/>
      <c r="O151" s="63"/>
      <c r="P151" s="305"/>
      <c r="Q151" s="304"/>
      <c r="R151" s="304"/>
      <c r="S151" s="304"/>
      <c r="T151" s="304"/>
      <c r="U151" s="304"/>
    </row>
    <row r="152" spans="1:21" ht="15" x14ac:dyDescent="0.3">
      <c r="A152" s="53"/>
      <c r="B152" s="87"/>
      <c r="C152" s="54"/>
      <c r="D152" s="54"/>
      <c r="E152" s="54"/>
      <c r="F152" s="63"/>
      <c r="G152" s="54"/>
      <c r="H152" s="54"/>
      <c r="I152" s="54"/>
      <c r="J152" s="81"/>
      <c r="K152" s="81"/>
      <c r="L152" s="81"/>
      <c r="M152" s="81"/>
      <c r="N152" s="63"/>
      <c r="O152" s="63"/>
      <c r="P152" s="305"/>
      <c r="Q152" s="304"/>
      <c r="R152" s="304"/>
      <c r="S152" s="304"/>
      <c r="T152" s="304"/>
      <c r="U152" s="304"/>
    </row>
    <row r="153" spans="1:21" ht="15" x14ac:dyDescent="0.3">
      <c r="A153" s="53"/>
      <c r="B153" s="87"/>
      <c r="C153" s="54"/>
      <c r="D153" s="54"/>
      <c r="E153" s="54"/>
      <c r="F153" s="63"/>
      <c r="G153" s="54"/>
      <c r="H153" s="54"/>
      <c r="I153" s="54"/>
      <c r="J153" s="81"/>
      <c r="K153" s="81"/>
      <c r="L153" s="81"/>
      <c r="M153" s="81"/>
      <c r="N153" s="63"/>
      <c r="O153" s="63"/>
      <c r="P153" s="305"/>
      <c r="Q153" s="304"/>
      <c r="R153" s="304"/>
      <c r="S153" s="304"/>
      <c r="T153" s="304"/>
      <c r="U153" s="304"/>
    </row>
    <row r="154" spans="1:21" ht="15" x14ac:dyDescent="0.3">
      <c r="A154" s="53"/>
      <c r="B154" s="87"/>
      <c r="C154" s="54"/>
      <c r="D154" s="54"/>
      <c r="E154" s="54"/>
      <c r="F154" s="63"/>
      <c r="G154" s="54"/>
      <c r="H154" s="54"/>
      <c r="I154" s="54"/>
      <c r="J154" s="81"/>
      <c r="K154" s="81"/>
      <c r="L154" s="81"/>
      <c r="M154" s="81"/>
      <c r="N154" s="63"/>
      <c r="O154" s="63"/>
      <c r="P154" s="305"/>
      <c r="Q154" s="304"/>
      <c r="R154" s="304"/>
      <c r="S154" s="304"/>
      <c r="T154" s="304"/>
      <c r="U154" s="304"/>
    </row>
    <row r="155" spans="1:21" ht="15" x14ac:dyDescent="0.3">
      <c r="A155" s="53"/>
      <c r="B155" s="87"/>
      <c r="C155" s="54"/>
      <c r="D155" s="54"/>
      <c r="E155" s="54"/>
      <c r="F155" s="63"/>
      <c r="G155" s="54"/>
      <c r="H155" s="54"/>
      <c r="I155" s="54"/>
      <c r="J155" s="81"/>
      <c r="K155" s="81"/>
      <c r="L155" s="81"/>
      <c r="M155" s="81"/>
      <c r="N155" s="63"/>
      <c r="O155" s="63"/>
      <c r="P155" s="305"/>
      <c r="Q155" s="304"/>
      <c r="R155" s="304"/>
      <c r="S155" s="304"/>
      <c r="T155" s="304"/>
      <c r="U155" s="304"/>
    </row>
    <row r="156" spans="1:21" ht="15" x14ac:dyDescent="0.3">
      <c r="A156" s="53"/>
      <c r="B156" s="87"/>
      <c r="C156" s="54"/>
      <c r="D156" s="54"/>
      <c r="E156" s="54"/>
      <c r="F156" s="63"/>
      <c r="G156" s="54"/>
      <c r="H156" s="54"/>
      <c r="I156" s="54"/>
      <c r="J156" s="81"/>
      <c r="K156" s="81"/>
      <c r="L156" s="81"/>
      <c r="M156" s="81"/>
      <c r="N156" s="63"/>
      <c r="O156" s="63"/>
      <c r="P156" s="305"/>
      <c r="Q156" s="304"/>
      <c r="R156" s="304"/>
      <c r="S156" s="304"/>
      <c r="T156" s="304"/>
      <c r="U156" s="304"/>
    </row>
    <row r="157" spans="1:21" ht="15" x14ac:dyDescent="0.3">
      <c r="A157" s="53"/>
      <c r="B157" s="87"/>
      <c r="C157" s="54"/>
      <c r="D157" s="54"/>
      <c r="E157" s="54"/>
      <c r="F157" s="63"/>
      <c r="G157" s="54"/>
      <c r="H157" s="54"/>
      <c r="I157" s="54"/>
      <c r="J157" s="81"/>
      <c r="K157" s="81"/>
      <c r="L157" s="81"/>
      <c r="M157" s="81"/>
      <c r="N157" s="63"/>
      <c r="O157" s="63"/>
      <c r="P157" s="305"/>
      <c r="Q157" s="304"/>
      <c r="R157" s="304"/>
      <c r="S157" s="304"/>
      <c r="T157" s="304"/>
      <c r="U157" s="304"/>
    </row>
    <row r="158" spans="1:21" ht="15" x14ac:dyDescent="0.3">
      <c r="A158" s="53"/>
      <c r="B158" s="87"/>
      <c r="C158" s="54"/>
      <c r="D158" s="54"/>
      <c r="E158" s="54"/>
      <c r="F158" s="63"/>
      <c r="G158" s="54"/>
      <c r="H158" s="54"/>
      <c r="I158" s="54"/>
      <c r="J158" s="81"/>
      <c r="K158" s="81"/>
      <c r="L158" s="81"/>
      <c r="M158" s="81"/>
      <c r="N158" s="63"/>
      <c r="O158" s="63"/>
      <c r="P158" s="305"/>
      <c r="Q158" s="304"/>
      <c r="R158" s="304"/>
      <c r="S158" s="304"/>
      <c r="T158" s="304"/>
      <c r="U158" s="304"/>
    </row>
    <row r="159" spans="1:21" ht="15" x14ac:dyDescent="0.3">
      <c r="A159" s="53"/>
      <c r="B159" s="87"/>
      <c r="C159" s="54"/>
      <c r="D159" s="54"/>
      <c r="E159" s="54"/>
      <c r="F159" s="63"/>
      <c r="G159" s="54"/>
      <c r="H159" s="54"/>
      <c r="I159" s="54"/>
      <c r="J159" s="81"/>
      <c r="K159" s="81"/>
      <c r="L159" s="81"/>
      <c r="M159" s="81"/>
      <c r="N159" s="63"/>
      <c r="O159" s="63"/>
      <c r="P159" s="305"/>
      <c r="Q159" s="304"/>
      <c r="R159" s="304"/>
      <c r="S159" s="304"/>
      <c r="T159" s="304"/>
      <c r="U159" s="304"/>
    </row>
    <row r="160" spans="1:21" ht="15" x14ac:dyDescent="0.3">
      <c r="A160" s="53"/>
      <c r="B160" s="87"/>
      <c r="C160" s="54"/>
      <c r="D160" s="54"/>
      <c r="E160" s="54"/>
      <c r="F160" s="63"/>
      <c r="G160" s="54"/>
      <c r="H160" s="54"/>
      <c r="I160" s="54"/>
      <c r="J160" s="81"/>
      <c r="K160" s="81"/>
      <c r="L160" s="81"/>
      <c r="M160" s="81"/>
      <c r="N160" s="63"/>
      <c r="O160" s="63"/>
      <c r="P160" s="305"/>
      <c r="Q160" s="304"/>
      <c r="R160" s="304"/>
      <c r="S160" s="304"/>
      <c r="T160" s="304"/>
      <c r="U160" s="304"/>
    </row>
    <row r="161" spans="1:21" ht="15" x14ac:dyDescent="0.3">
      <c r="A161" s="53"/>
      <c r="B161" s="87"/>
      <c r="C161" s="54"/>
      <c r="D161" s="54"/>
      <c r="E161" s="54"/>
      <c r="F161" s="63"/>
      <c r="G161" s="54"/>
      <c r="H161" s="54"/>
      <c r="I161" s="54"/>
      <c r="J161" s="81"/>
      <c r="K161" s="81"/>
      <c r="L161" s="81"/>
      <c r="M161" s="81"/>
      <c r="N161" s="63"/>
      <c r="O161" s="53"/>
      <c r="P161" s="305"/>
      <c r="Q161" s="304"/>
      <c r="R161" s="304"/>
      <c r="S161" s="304"/>
      <c r="T161" s="304"/>
      <c r="U161" s="304"/>
    </row>
    <row r="162" spans="1:21" ht="15" x14ac:dyDescent="0.3">
      <c r="A162" s="53"/>
      <c r="B162" s="87"/>
      <c r="C162" s="54"/>
      <c r="D162" s="54"/>
      <c r="E162" s="54"/>
      <c r="F162" s="63"/>
      <c r="G162" s="54"/>
      <c r="H162" s="54"/>
      <c r="I162" s="54"/>
      <c r="J162" s="81"/>
      <c r="K162" s="81"/>
      <c r="L162" s="81"/>
      <c r="M162" s="81"/>
      <c r="N162" s="145"/>
    </row>
    <row r="163" spans="1:21" ht="15" x14ac:dyDescent="0.3">
      <c r="A163" s="53"/>
      <c r="B163" s="88"/>
      <c r="C163" s="52"/>
      <c r="D163" s="52"/>
      <c r="E163" s="52"/>
      <c r="F163" s="53"/>
      <c r="G163" s="52"/>
      <c r="H163" s="52"/>
      <c r="I163" s="52"/>
      <c r="J163" s="81"/>
      <c r="K163" s="81"/>
      <c r="L163" s="81"/>
      <c r="M163" s="81"/>
      <c r="N163" s="145"/>
    </row>
    <row r="164" spans="1:21" x14ac:dyDescent="0.2">
      <c r="B164" s="89"/>
      <c r="J164" s="123"/>
      <c r="K164" s="123"/>
      <c r="M164" s="123"/>
      <c r="N164" s="145"/>
    </row>
    <row r="165" spans="1:21" x14ac:dyDescent="0.2">
      <c r="B165" s="89"/>
      <c r="J165" s="123"/>
      <c r="K165" s="123"/>
      <c r="M165" s="123"/>
      <c r="N165" s="145"/>
    </row>
    <row r="166" spans="1:21" x14ac:dyDescent="0.2">
      <c r="B166" s="89"/>
      <c r="J166" s="123"/>
      <c r="K166" s="123"/>
      <c r="M166" s="123"/>
      <c r="N166" s="145"/>
    </row>
    <row r="167" spans="1:21" x14ac:dyDescent="0.2">
      <c r="B167" s="89"/>
      <c r="J167" s="123"/>
      <c r="K167" s="123"/>
      <c r="M167" s="123"/>
      <c r="N167" s="145"/>
    </row>
    <row r="168" spans="1:21" x14ac:dyDescent="0.2">
      <c r="B168" s="89"/>
      <c r="J168" s="123"/>
      <c r="K168" s="123"/>
      <c r="M168" s="123"/>
      <c r="N168" s="145"/>
    </row>
    <row r="169" spans="1:21" x14ac:dyDescent="0.2">
      <c r="B169" s="89"/>
      <c r="J169" s="123"/>
      <c r="K169" s="123"/>
      <c r="M169" s="123"/>
      <c r="N169" s="145"/>
    </row>
    <row r="170" spans="1:21" x14ac:dyDescent="0.2">
      <c r="B170" s="89"/>
      <c r="J170" s="123"/>
      <c r="K170" s="123"/>
      <c r="M170" s="123"/>
      <c r="N170" s="145"/>
    </row>
    <row r="171" spans="1:21" x14ac:dyDescent="0.2">
      <c r="B171" s="89"/>
      <c r="J171" s="123"/>
      <c r="K171" s="123"/>
      <c r="M171" s="123"/>
      <c r="N171" s="145"/>
    </row>
    <row r="172" spans="1:21" x14ac:dyDescent="0.2">
      <c r="B172" s="89"/>
      <c r="J172" s="123"/>
      <c r="K172" s="123"/>
      <c r="M172" s="123"/>
      <c r="N172" s="145"/>
    </row>
    <row r="173" spans="1:21" x14ac:dyDescent="0.2">
      <c r="B173" s="89"/>
      <c r="J173" s="123"/>
      <c r="K173" s="123"/>
      <c r="M173" s="123"/>
      <c r="N173" s="145"/>
    </row>
    <row r="174" spans="1:21" x14ac:dyDescent="0.2">
      <c r="B174" s="89"/>
      <c r="J174" s="123"/>
      <c r="K174" s="123"/>
      <c r="M174" s="123"/>
      <c r="N174" s="145"/>
    </row>
    <row r="175" spans="1:21" x14ac:dyDescent="0.2">
      <c r="B175" s="89"/>
      <c r="J175" s="123"/>
      <c r="K175" s="123"/>
      <c r="M175" s="123"/>
      <c r="N175" s="145"/>
    </row>
    <row r="176" spans="1:21" x14ac:dyDescent="0.2">
      <c r="B176" s="89"/>
      <c r="J176" s="123"/>
      <c r="K176" s="123"/>
      <c r="M176" s="123"/>
      <c r="N176" s="145"/>
    </row>
    <row r="177" spans="2:14" x14ac:dyDescent="0.2">
      <c r="B177" s="89"/>
      <c r="J177" s="123"/>
      <c r="K177" s="123"/>
      <c r="M177" s="123"/>
      <c r="N177" s="145"/>
    </row>
    <row r="178" spans="2:14" x14ac:dyDescent="0.2">
      <c r="B178" s="89"/>
      <c r="J178" s="123"/>
      <c r="K178" s="123"/>
      <c r="M178" s="123"/>
      <c r="N178" s="145"/>
    </row>
    <row r="179" spans="2:14" x14ac:dyDescent="0.2">
      <c r="B179" s="89"/>
      <c r="J179" s="123"/>
      <c r="K179" s="123"/>
      <c r="M179" s="123"/>
      <c r="N179" s="145"/>
    </row>
    <row r="180" spans="2:14" x14ac:dyDescent="0.2">
      <c r="B180" s="89"/>
      <c r="J180" s="123"/>
      <c r="K180" s="123"/>
      <c r="M180" s="123"/>
      <c r="N180" s="145"/>
    </row>
    <row r="181" spans="2:14" x14ac:dyDescent="0.2">
      <c r="B181" s="89"/>
      <c r="J181" s="123"/>
      <c r="K181" s="123"/>
      <c r="M181" s="123"/>
      <c r="N181" s="145"/>
    </row>
    <row r="182" spans="2:14" x14ac:dyDescent="0.2">
      <c r="B182" s="89"/>
      <c r="J182" s="123"/>
      <c r="K182" s="123"/>
      <c r="M182" s="123"/>
      <c r="N182" s="145"/>
    </row>
    <row r="183" spans="2:14" x14ac:dyDescent="0.2">
      <c r="B183" s="89"/>
      <c r="J183" s="123"/>
      <c r="K183" s="123"/>
      <c r="M183" s="123"/>
      <c r="N183" s="145"/>
    </row>
    <row r="184" spans="2:14" x14ac:dyDescent="0.2">
      <c r="B184" s="89"/>
      <c r="J184" s="123"/>
      <c r="K184" s="123"/>
      <c r="M184" s="123"/>
      <c r="N184" s="145"/>
    </row>
    <row r="185" spans="2:14" x14ac:dyDescent="0.2">
      <c r="B185" s="89"/>
      <c r="J185" s="123"/>
      <c r="K185" s="123"/>
      <c r="M185" s="123"/>
      <c r="N185" s="145"/>
    </row>
    <row r="186" spans="2:14" x14ac:dyDescent="0.2">
      <c r="B186" s="89"/>
      <c r="J186" s="123"/>
      <c r="K186" s="123"/>
      <c r="M186" s="123"/>
      <c r="N186" s="145"/>
    </row>
    <row r="187" spans="2:14" x14ac:dyDescent="0.2">
      <c r="B187" s="89"/>
      <c r="J187" s="123"/>
      <c r="K187" s="123"/>
      <c r="M187" s="123"/>
      <c r="N187" s="145"/>
    </row>
    <row r="188" spans="2:14" x14ac:dyDescent="0.2">
      <c r="B188" s="89"/>
      <c r="J188" s="123"/>
      <c r="K188" s="123"/>
      <c r="M188" s="123"/>
      <c r="N188" s="145"/>
    </row>
    <row r="189" spans="2:14" x14ac:dyDescent="0.2">
      <c r="B189" s="89"/>
      <c r="J189" s="123"/>
      <c r="K189" s="123"/>
      <c r="M189" s="123"/>
      <c r="N189" s="145"/>
    </row>
    <row r="190" spans="2:14" x14ac:dyDescent="0.2">
      <c r="B190" s="89"/>
      <c r="J190" s="123"/>
      <c r="K190" s="123"/>
      <c r="M190" s="123"/>
      <c r="N190" s="145"/>
    </row>
    <row r="191" spans="2:14" x14ac:dyDescent="0.2">
      <c r="B191" s="89"/>
      <c r="J191" s="123"/>
      <c r="K191" s="123"/>
      <c r="M191" s="123"/>
      <c r="N191" s="145"/>
    </row>
    <row r="192" spans="2:14" x14ac:dyDescent="0.2">
      <c r="B192" s="89"/>
      <c r="J192" s="123"/>
      <c r="K192" s="123"/>
      <c r="M192" s="123"/>
      <c r="N192" s="145"/>
    </row>
    <row r="193" spans="2:14" x14ac:dyDescent="0.2">
      <c r="B193" s="89"/>
      <c r="J193" s="123"/>
      <c r="K193" s="123"/>
      <c r="M193" s="123"/>
      <c r="N193" s="145"/>
    </row>
    <row r="194" spans="2:14" x14ac:dyDescent="0.2">
      <c r="B194" s="89"/>
      <c r="J194" s="123"/>
      <c r="K194" s="123"/>
      <c r="M194" s="123"/>
      <c r="N194" s="145"/>
    </row>
    <row r="195" spans="2:14" x14ac:dyDescent="0.2">
      <c r="B195" s="89"/>
      <c r="J195" s="123"/>
      <c r="K195" s="123"/>
      <c r="M195" s="123"/>
      <c r="N195" s="145"/>
    </row>
    <row r="196" spans="2:14" x14ac:dyDescent="0.2">
      <c r="B196" s="89"/>
      <c r="J196" s="123"/>
      <c r="K196" s="123"/>
      <c r="M196" s="123"/>
      <c r="N196" s="145"/>
    </row>
    <row r="197" spans="2:14" x14ac:dyDescent="0.2">
      <c r="B197" s="89"/>
      <c r="J197" s="123"/>
      <c r="K197" s="123"/>
      <c r="M197" s="123"/>
      <c r="N197" s="145"/>
    </row>
    <row r="198" spans="2:14" x14ac:dyDescent="0.2">
      <c r="B198" s="89"/>
      <c r="J198" s="123"/>
      <c r="K198" s="123"/>
      <c r="M198" s="123"/>
      <c r="N198" s="145"/>
    </row>
    <row r="199" spans="2:14" x14ac:dyDescent="0.2">
      <c r="B199" s="89"/>
      <c r="J199" s="123"/>
      <c r="K199" s="123"/>
      <c r="M199" s="123"/>
      <c r="N199" s="145"/>
    </row>
    <row r="200" spans="2:14" x14ac:dyDescent="0.2">
      <c r="B200" s="89"/>
      <c r="J200" s="123"/>
      <c r="K200" s="123"/>
      <c r="M200" s="123"/>
      <c r="N200" s="145"/>
    </row>
    <row r="201" spans="2:14" x14ac:dyDescent="0.2">
      <c r="B201" s="89"/>
      <c r="J201" s="123"/>
      <c r="K201" s="123"/>
      <c r="M201" s="123"/>
      <c r="N201" s="145"/>
    </row>
    <row r="202" spans="2:14" x14ac:dyDescent="0.2">
      <c r="B202" s="89"/>
      <c r="J202" s="123"/>
      <c r="K202" s="123"/>
      <c r="M202" s="123"/>
      <c r="N202" s="145"/>
    </row>
    <row r="203" spans="2:14" x14ac:dyDescent="0.2">
      <c r="B203" s="89"/>
      <c r="J203" s="123"/>
      <c r="K203" s="123"/>
      <c r="M203" s="123"/>
      <c r="N203" s="145"/>
    </row>
    <row r="204" spans="2:14" x14ac:dyDescent="0.2">
      <c r="B204" s="89"/>
      <c r="J204" s="123"/>
      <c r="K204" s="123"/>
      <c r="M204" s="123"/>
      <c r="N204" s="145"/>
    </row>
    <row r="205" spans="2:14" x14ac:dyDescent="0.2">
      <c r="B205" s="89"/>
      <c r="J205" s="123"/>
      <c r="K205" s="123"/>
      <c r="M205" s="123"/>
      <c r="N205" s="145"/>
    </row>
    <row r="206" spans="2:14" x14ac:dyDescent="0.2">
      <c r="B206" s="89"/>
      <c r="J206" s="123"/>
      <c r="K206" s="123"/>
      <c r="M206" s="123"/>
      <c r="N206" s="145"/>
    </row>
    <row r="207" spans="2:14" x14ac:dyDescent="0.2">
      <c r="B207" s="89"/>
      <c r="J207" s="123"/>
      <c r="K207" s="123"/>
      <c r="M207" s="123"/>
      <c r="N207" s="145"/>
    </row>
    <row r="208" spans="2:14" x14ac:dyDescent="0.2">
      <c r="B208" s="89"/>
      <c r="J208" s="123"/>
      <c r="K208" s="123"/>
      <c r="M208" s="123"/>
      <c r="N208" s="145"/>
    </row>
    <row r="209" spans="2:14" x14ac:dyDescent="0.2">
      <c r="B209" s="89"/>
      <c r="J209" s="123"/>
      <c r="K209" s="123"/>
      <c r="M209" s="123"/>
      <c r="N209" s="145"/>
    </row>
    <row r="210" spans="2:14" x14ac:dyDescent="0.2">
      <c r="B210" s="89"/>
      <c r="J210" s="123"/>
      <c r="K210" s="123"/>
      <c r="M210" s="123"/>
      <c r="N210" s="145"/>
    </row>
    <row r="211" spans="2:14" x14ac:dyDescent="0.2">
      <c r="B211" s="89"/>
      <c r="J211" s="123"/>
      <c r="K211" s="123"/>
      <c r="M211" s="123"/>
      <c r="N211" s="145"/>
    </row>
    <row r="212" spans="2:14" x14ac:dyDescent="0.2">
      <c r="B212" s="89"/>
      <c r="J212" s="123"/>
      <c r="K212" s="123"/>
      <c r="M212" s="123"/>
      <c r="N212" s="145"/>
    </row>
    <row r="213" spans="2:14" x14ac:dyDescent="0.2">
      <c r="B213" s="89"/>
      <c r="J213" s="123"/>
      <c r="K213" s="123"/>
      <c r="M213" s="123"/>
      <c r="N213" s="145"/>
    </row>
    <row r="214" spans="2:14" x14ac:dyDescent="0.2">
      <c r="B214" s="89"/>
      <c r="J214" s="123"/>
      <c r="K214" s="123"/>
      <c r="M214" s="123"/>
      <c r="N214" s="145"/>
    </row>
    <row r="215" spans="2:14" x14ac:dyDescent="0.2">
      <c r="B215" s="89"/>
      <c r="J215" s="123"/>
      <c r="K215" s="123"/>
      <c r="M215" s="123"/>
      <c r="N215" s="145"/>
    </row>
    <row r="216" spans="2:14" x14ac:dyDescent="0.2">
      <c r="B216" s="89"/>
      <c r="J216" s="123"/>
      <c r="K216" s="123"/>
      <c r="M216" s="123"/>
      <c r="N216" s="145"/>
    </row>
    <row r="217" spans="2:14" x14ac:dyDescent="0.2">
      <c r="B217" s="89"/>
      <c r="J217" s="123"/>
      <c r="K217" s="123"/>
      <c r="M217" s="123"/>
      <c r="N217" s="145"/>
    </row>
    <row r="218" spans="2:14" x14ac:dyDescent="0.2">
      <c r="B218" s="89"/>
      <c r="J218" s="123"/>
      <c r="K218" s="123"/>
      <c r="M218" s="123"/>
      <c r="N218" s="145"/>
    </row>
    <row r="219" spans="2:14" x14ac:dyDescent="0.2">
      <c r="B219" s="89"/>
      <c r="J219" s="123"/>
      <c r="K219" s="123"/>
      <c r="M219" s="123"/>
      <c r="N219" s="145"/>
    </row>
    <row r="220" spans="2:14" x14ac:dyDescent="0.2">
      <c r="B220" s="89"/>
      <c r="J220" s="123"/>
      <c r="K220" s="123"/>
      <c r="M220" s="123"/>
      <c r="N220" s="145"/>
    </row>
    <row r="221" spans="2:14" x14ac:dyDescent="0.2">
      <c r="B221" s="89"/>
      <c r="J221" s="123"/>
      <c r="K221" s="123"/>
      <c r="M221" s="123"/>
      <c r="N221" s="145"/>
    </row>
    <row r="222" spans="2:14" x14ac:dyDescent="0.2">
      <c r="B222" s="89"/>
      <c r="J222" s="123"/>
      <c r="K222" s="123"/>
      <c r="M222" s="123"/>
      <c r="N222" s="145"/>
    </row>
    <row r="223" spans="2:14" x14ac:dyDescent="0.2">
      <c r="B223" s="89"/>
      <c r="J223" s="123"/>
      <c r="K223" s="123"/>
      <c r="M223" s="123"/>
      <c r="N223" s="145"/>
    </row>
    <row r="224" spans="2:14" x14ac:dyDescent="0.2">
      <c r="B224" s="89"/>
      <c r="J224" s="123"/>
      <c r="K224" s="123"/>
      <c r="M224" s="123"/>
      <c r="N224" s="145"/>
    </row>
    <row r="225" spans="2:14" x14ac:dyDescent="0.2">
      <c r="B225" s="89"/>
      <c r="J225" s="123"/>
      <c r="K225" s="123"/>
      <c r="M225" s="123"/>
      <c r="N225" s="145"/>
    </row>
    <row r="226" spans="2:14" x14ac:dyDescent="0.2">
      <c r="J226" s="123"/>
      <c r="K226" s="123"/>
      <c r="M226" s="123"/>
      <c r="N226" s="145"/>
    </row>
    <row r="227" spans="2:14" x14ac:dyDescent="0.2">
      <c r="J227" s="123"/>
      <c r="K227" s="123"/>
      <c r="M227" s="123"/>
      <c r="N227" s="145"/>
    </row>
    <row r="228" spans="2:14" x14ac:dyDescent="0.2">
      <c r="J228" s="123"/>
      <c r="K228" s="123"/>
      <c r="M228" s="123"/>
      <c r="N228" s="145"/>
    </row>
    <row r="229" spans="2:14" x14ac:dyDescent="0.2">
      <c r="J229" s="123"/>
      <c r="K229" s="123"/>
      <c r="M229" s="123"/>
      <c r="N229" s="145"/>
    </row>
    <row r="230" spans="2:14" x14ac:dyDescent="0.2">
      <c r="J230" s="123"/>
      <c r="K230" s="123"/>
      <c r="M230" s="123"/>
      <c r="N230" s="145"/>
    </row>
    <row r="231" spans="2:14" x14ac:dyDescent="0.2">
      <c r="J231" s="123"/>
      <c r="K231" s="123"/>
      <c r="M231" s="123"/>
      <c r="N231" s="145"/>
    </row>
    <row r="232" spans="2:14" x14ac:dyDescent="0.2">
      <c r="J232" s="123"/>
      <c r="K232" s="123"/>
      <c r="M232" s="123"/>
      <c r="N232" s="145"/>
    </row>
    <row r="233" spans="2:14" x14ac:dyDescent="0.2">
      <c r="J233" s="123"/>
      <c r="K233" s="123"/>
      <c r="M233" s="123"/>
      <c r="N233" s="145"/>
    </row>
    <row r="234" spans="2:14" x14ac:dyDescent="0.2">
      <c r="J234" s="123"/>
      <c r="K234" s="123"/>
      <c r="M234" s="123"/>
      <c r="N234" s="145"/>
    </row>
    <row r="235" spans="2:14" x14ac:dyDescent="0.2">
      <c r="J235" s="123"/>
      <c r="K235" s="123"/>
      <c r="M235" s="123"/>
      <c r="N235" s="145"/>
    </row>
    <row r="236" spans="2:14" x14ac:dyDescent="0.2">
      <c r="J236" s="123"/>
      <c r="K236" s="123"/>
      <c r="M236" s="123"/>
      <c r="N236" s="145"/>
    </row>
    <row r="237" spans="2:14" x14ac:dyDescent="0.2">
      <c r="J237" s="123"/>
      <c r="K237" s="123"/>
      <c r="M237" s="123"/>
      <c r="N237" s="145"/>
    </row>
    <row r="238" spans="2:14" x14ac:dyDescent="0.2">
      <c r="J238" s="123"/>
      <c r="K238" s="123"/>
      <c r="M238" s="123"/>
      <c r="N238" s="145"/>
    </row>
    <row r="239" spans="2:14" x14ac:dyDescent="0.2">
      <c r="J239" s="123"/>
      <c r="K239" s="123"/>
      <c r="M239" s="123"/>
      <c r="N239" s="145"/>
    </row>
    <row r="240" spans="2:14" x14ac:dyDescent="0.2">
      <c r="J240" s="123"/>
      <c r="K240" s="123"/>
      <c r="M240" s="123"/>
      <c r="N240" s="145"/>
    </row>
    <row r="241" spans="10:14" x14ac:dyDescent="0.2">
      <c r="J241" s="123"/>
      <c r="K241" s="123"/>
      <c r="M241" s="123"/>
      <c r="N241" s="145"/>
    </row>
    <row r="242" spans="10:14" x14ac:dyDescent="0.2">
      <c r="J242" s="123"/>
      <c r="K242" s="123"/>
      <c r="M242" s="123"/>
      <c r="N242" s="145"/>
    </row>
    <row r="243" spans="10:14" x14ac:dyDescent="0.2">
      <c r="J243" s="123"/>
      <c r="K243" s="123"/>
      <c r="M243" s="123"/>
      <c r="N243" s="145"/>
    </row>
    <row r="244" spans="10:14" x14ac:dyDescent="0.2">
      <c r="J244" s="123"/>
      <c r="K244" s="123"/>
      <c r="M244" s="123"/>
      <c r="N244" s="145"/>
    </row>
    <row r="245" spans="10:14" x14ac:dyDescent="0.2">
      <c r="J245" s="123"/>
      <c r="K245" s="123"/>
      <c r="M245" s="123"/>
      <c r="N245" s="145"/>
    </row>
    <row r="246" spans="10:14" x14ac:dyDescent="0.2">
      <c r="J246" s="123"/>
      <c r="K246" s="123"/>
      <c r="M246" s="123"/>
      <c r="N246" s="145"/>
    </row>
    <row r="247" spans="10:14" x14ac:dyDescent="0.2">
      <c r="J247" s="123"/>
      <c r="K247" s="123"/>
      <c r="M247" s="123"/>
      <c r="N247" s="145"/>
    </row>
    <row r="248" spans="10:14" x14ac:dyDescent="0.2">
      <c r="J248" s="123"/>
      <c r="K248" s="123"/>
      <c r="M248" s="123"/>
      <c r="N248" s="145"/>
    </row>
    <row r="249" spans="10:14" x14ac:dyDescent="0.2">
      <c r="J249" s="123"/>
      <c r="K249" s="123"/>
      <c r="M249" s="123"/>
      <c r="N249" s="145"/>
    </row>
    <row r="250" spans="10:14" x14ac:dyDescent="0.2">
      <c r="J250" s="123"/>
      <c r="K250" s="123"/>
      <c r="M250" s="123"/>
      <c r="N250" s="145"/>
    </row>
    <row r="251" spans="10:14" x14ac:dyDescent="0.2">
      <c r="J251" s="123"/>
      <c r="K251" s="123"/>
      <c r="M251" s="123"/>
      <c r="N251" s="145"/>
    </row>
    <row r="252" spans="10:14" x14ac:dyDescent="0.2">
      <c r="J252" s="123"/>
      <c r="K252" s="123"/>
      <c r="M252" s="123"/>
      <c r="N252" s="145"/>
    </row>
    <row r="253" spans="10:14" x14ac:dyDescent="0.2">
      <c r="J253" s="123"/>
      <c r="K253" s="123"/>
      <c r="M253" s="123"/>
      <c r="N253" s="145"/>
    </row>
    <row r="254" spans="10:14" x14ac:dyDescent="0.2">
      <c r="J254" s="123"/>
      <c r="K254" s="123"/>
      <c r="M254" s="123"/>
      <c r="N254" s="145"/>
    </row>
    <row r="255" spans="10:14" x14ac:dyDescent="0.2">
      <c r="J255" s="123"/>
      <c r="K255" s="123"/>
      <c r="M255" s="123"/>
      <c r="N255" s="145"/>
    </row>
    <row r="256" spans="10:14" x14ac:dyDescent="0.2">
      <c r="J256" s="123"/>
      <c r="K256" s="123"/>
      <c r="M256" s="123"/>
      <c r="N256" s="145"/>
    </row>
    <row r="257" spans="10:14" x14ac:dyDescent="0.2">
      <c r="J257" s="123"/>
      <c r="K257" s="123"/>
      <c r="M257" s="123"/>
      <c r="N257" s="145"/>
    </row>
    <row r="258" spans="10:14" x14ac:dyDescent="0.2">
      <c r="J258" s="123"/>
      <c r="K258" s="123"/>
      <c r="M258" s="123"/>
      <c r="N258" s="145"/>
    </row>
    <row r="259" spans="10:14" x14ac:dyDescent="0.2">
      <c r="J259" s="123"/>
      <c r="K259" s="123"/>
      <c r="M259" s="123"/>
      <c r="N259" s="145"/>
    </row>
    <row r="260" spans="10:14" x14ac:dyDescent="0.2">
      <c r="J260" s="123"/>
      <c r="K260" s="123"/>
      <c r="M260" s="123"/>
      <c r="N260" s="145"/>
    </row>
    <row r="261" spans="10:14" x14ac:dyDescent="0.2">
      <c r="J261" s="123"/>
      <c r="K261" s="123"/>
      <c r="M261" s="123"/>
      <c r="N261" s="145"/>
    </row>
    <row r="262" spans="10:14" x14ac:dyDescent="0.2">
      <c r="J262" s="123"/>
      <c r="K262" s="123"/>
      <c r="M262" s="123"/>
      <c r="N262" s="145"/>
    </row>
    <row r="263" spans="10:14" x14ac:dyDescent="0.2">
      <c r="J263" s="123"/>
      <c r="K263" s="123"/>
      <c r="M263" s="123"/>
      <c r="N263" s="145"/>
    </row>
    <row r="264" spans="10:14" x14ac:dyDescent="0.2">
      <c r="J264" s="123"/>
      <c r="K264" s="123"/>
      <c r="M264" s="123"/>
      <c r="N264" s="145"/>
    </row>
    <row r="265" spans="10:14" x14ac:dyDescent="0.2">
      <c r="J265" s="123"/>
      <c r="K265" s="123"/>
      <c r="M265" s="123"/>
      <c r="N265" s="145"/>
    </row>
    <row r="266" spans="10:14" x14ac:dyDescent="0.2">
      <c r="J266" s="123"/>
      <c r="K266" s="123"/>
      <c r="M266" s="123"/>
      <c r="N266" s="145"/>
    </row>
    <row r="267" spans="10:14" x14ac:dyDescent="0.2">
      <c r="J267" s="123"/>
      <c r="K267" s="123"/>
      <c r="M267" s="123"/>
      <c r="N267" s="145"/>
    </row>
    <row r="268" spans="10:14" x14ac:dyDescent="0.2">
      <c r="J268" s="123"/>
      <c r="K268" s="123"/>
      <c r="M268" s="123"/>
      <c r="N268" s="145"/>
    </row>
    <row r="269" spans="10:14" x14ac:dyDescent="0.2">
      <c r="J269" s="123"/>
      <c r="K269" s="123"/>
      <c r="M269" s="123"/>
      <c r="N269" s="145"/>
    </row>
    <row r="270" spans="10:14" x14ac:dyDescent="0.2">
      <c r="J270" s="123"/>
      <c r="K270" s="123"/>
      <c r="M270" s="123"/>
      <c r="N270" s="145"/>
    </row>
    <row r="271" spans="10:14" x14ac:dyDescent="0.2">
      <c r="J271" s="123"/>
      <c r="K271" s="123"/>
      <c r="M271" s="123"/>
      <c r="N271" s="145"/>
    </row>
    <row r="272" spans="10:14" x14ac:dyDescent="0.2">
      <c r="J272" s="123"/>
      <c r="K272" s="123"/>
      <c r="M272" s="123"/>
      <c r="N272" s="145"/>
    </row>
    <row r="273" spans="10:14" x14ac:dyDescent="0.2">
      <c r="J273" s="123"/>
      <c r="K273" s="123"/>
      <c r="M273" s="123"/>
      <c r="N273" s="145"/>
    </row>
    <row r="274" spans="10:14" x14ac:dyDescent="0.2">
      <c r="J274" s="123"/>
      <c r="K274" s="123"/>
      <c r="M274" s="123"/>
      <c r="N274" s="145"/>
    </row>
    <row r="275" spans="10:14" x14ac:dyDescent="0.2">
      <c r="J275" s="123"/>
      <c r="K275" s="123"/>
      <c r="M275" s="123"/>
      <c r="N275" s="145"/>
    </row>
    <row r="276" spans="10:14" x14ac:dyDescent="0.2">
      <c r="J276" s="123"/>
      <c r="K276" s="123"/>
      <c r="M276" s="123"/>
      <c r="N276" s="145"/>
    </row>
    <row r="277" spans="10:14" x14ac:dyDescent="0.2">
      <c r="J277" s="123"/>
      <c r="K277" s="123"/>
      <c r="M277" s="123"/>
      <c r="N277" s="145"/>
    </row>
    <row r="278" spans="10:14" x14ac:dyDescent="0.2">
      <c r="J278" s="123"/>
      <c r="K278" s="123"/>
      <c r="M278" s="123"/>
      <c r="N278" s="145"/>
    </row>
    <row r="279" spans="10:14" x14ac:dyDescent="0.2">
      <c r="J279" s="123"/>
      <c r="K279" s="123"/>
      <c r="M279" s="123"/>
      <c r="N279" s="145"/>
    </row>
    <row r="280" spans="10:14" x14ac:dyDescent="0.2">
      <c r="J280" s="123"/>
      <c r="K280" s="123"/>
      <c r="M280" s="123"/>
      <c r="N280" s="145"/>
    </row>
    <row r="281" spans="10:14" x14ac:dyDescent="0.2">
      <c r="J281" s="123"/>
      <c r="K281" s="123"/>
      <c r="M281" s="123"/>
      <c r="N281" s="145"/>
    </row>
    <row r="282" spans="10:14" x14ac:dyDescent="0.2">
      <c r="J282" s="123"/>
      <c r="K282" s="123"/>
      <c r="M282" s="123"/>
      <c r="N282" s="145"/>
    </row>
    <row r="283" spans="10:14" x14ac:dyDescent="0.2">
      <c r="J283" s="123"/>
      <c r="K283" s="123"/>
      <c r="M283" s="123"/>
      <c r="N283" s="145"/>
    </row>
    <row r="284" spans="10:14" x14ac:dyDescent="0.2">
      <c r="J284" s="123"/>
      <c r="K284" s="123"/>
      <c r="M284" s="123"/>
      <c r="N284" s="145"/>
    </row>
    <row r="285" spans="10:14" x14ac:dyDescent="0.2">
      <c r="J285" s="123"/>
      <c r="K285" s="123"/>
      <c r="M285" s="123"/>
      <c r="N285" s="145"/>
    </row>
    <row r="286" spans="10:14" x14ac:dyDescent="0.2">
      <c r="J286" s="123"/>
      <c r="K286" s="123"/>
      <c r="M286" s="123"/>
      <c r="N286" s="145"/>
    </row>
    <row r="287" spans="10:14" x14ac:dyDescent="0.2">
      <c r="J287" s="123"/>
      <c r="K287" s="123"/>
      <c r="M287" s="123"/>
      <c r="N287" s="145"/>
    </row>
    <row r="288" spans="10:14" x14ac:dyDescent="0.2">
      <c r="J288" s="123"/>
      <c r="K288" s="123"/>
      <c r="M288" s="123"/>
      <c r="N288" s="145"/>
    </row>
    <row r="289" spans="10:14" x14ac:dyDescent="0.2">
      <c r="J289" s="123"/>
      <c r="K289" s="123"/>
      <c r="M289" s="123"/>
      <c r="N289" s="145"/>
    </row>
    <row r="290" spans="10:14" x14ac:dyDescent="0.2">
      <c r="J290" s="123"/>
      <c r="K290" s="123"/>
      <c r="M290" s="123"/>
      <c r="N290" s="145"/>
    </row>
    <row r="291" spans="10:14" x14ac:dyDescent="0.2">
      <c r="J291" s="123"/>
      <c r="K291" s="123"/>
      <c r="M291" s="123"/>
      <c r="N291" s="145"/>
    </row>
    <row r="292" spans="10:14" x14ac:dyDescent="0.2">
      <c r="J292" s="123"/>
      <c r="K292" s="123"/>
      <c r="M292" s="123"/>
      <c r="N292" s="145"/>
    </row>
    <row r="293" spans="10:14" x14ac:dyDescent="0.2">
      <c r="J293" s="123"/>
      <c r="K293" s="123"/>
      <c r="M293" s="123"/>
      <c r="N293" s="145"/>
    </row>
    <row r="294" spans="10:14" x14ac:dyDescent="0.2">
      <c r="J294" s="123"/>
      <c r="K294" s="123"/>
      <c r="M294" s="123"/>
      <c r="N294" s="145"/>
    </row>
    <row r="295" spans="10:14" x14ac:dyDescent="0.2">
      <c r="J295" s="123"/>
      <c r="K295" s="123"/>
      <c r="M295" s="123"/>
      <c r="N295" s="145"/>
    </row>
    <row r="296" spans="10:14" x14ac:dyDescent="0.2">
      <c r="J296" s="123"/>
      <c r="K296" s="123"/>
      <c r="M296" s="123"/>
      <c r="N296" s="145"/>
    </row>
    <row r="297" spans="10:14" x14ac:dyDescent="0.2">
      <c r="J297" s="123"/>
      <c r="K297" s="123"/>
      <c r="M297" s="123"/>
      <c r="N297" s="145"/>
    </row>
    <row r="298" spans="10:14" x14ac:dyDescent="0.2">
      <c r="J298" s="123"/>
      <c r="K298" s="123"/>
      <c r="M298" s="123"/>
      <c r="N298" s="145"/>
    </row>
    <row r="299" spans="10:14" x14ac:dyDescent="0.2">
      <c r="J299" s="123"/>
      <c r="K299" s="123"/>
      <c r="M299" s="123"/>
      <c r="N299" s="145"/>
    </row>
    <row r="300" spans="10:14" x14ac:dyDescent="0.2">
      <c r="J300" s="123"/>
      <c r="K300" s="123"/>
      <c r="M300" s="123"/>
      <c r="N300" s="145"/>
    </row>
    <row r="301" spans="10:14" x14ac:dyDescent="0.2">
      <c r="J301" s="123"/>
      <c r="K301" s="123"/>
      <c r="M301" s="123"/>
      <c r="N301" s="145"/>
    </row>
    <row r="302" spans="10:14" x14ac:dyDescent="0.2">
      <c r="J302" s="123"/>
      <c r="K302" s="123"/>
      <c r="M302" s="123"/>
      <c r="N302" s="145"/>
    </row>
    <row r="303" spans="10:14" x14ac:dyDescent="0.2">
      <c r="J303" s="123"/>
      <c r="K303" s="123"/>
      <c r="M303" s="123"/>
      <c r="N303" s="145"/>
    </row>
    <row r="304" spans="10:14" x14ac:dyDescent="0.2">
      <c r="J304" s="123"/>
      <c r="K304" s="123"/>
      <c r="M304" s="123"/>
      <c r="N304" s="145"/>
    </row>
    <row r="305" spans="10:14" x14ac:dyDescent="0.2">
      <c r="J305" s="123"/>
      <c r="K305" s="123"/>
      <c r="M305" s="123"/>
      <c r="N305" s="145"/>
    </row>
    <row r="306" spans="10:14" x14ac:dyDescent="0.2">
      <c r="J306" s="123"/>
      <c r="K306" s="123"/>
      <c r="M306" s="123"/>
      <c r="N306" s="145"/>
    </row>
    <row r="307" spans="10:14" x14ac:dyDescent="0.2">
      <c r="J307" s="123"/>
      <c r="K307" s="123"/>
      <c r="M307" s="123"/>
      <c r="N307" s="145"/>
    </row>
    <row r="308" spans="10:14" x14ac:dyDescent="0.2">
      <c r="J308" s="123"/>
      <c r="K308" s="123"/>
      <c r="M308" s="123"/>
      <c r="N308" s="145"/>
    </row>
    <row r="309" spans="10:14" x14ac:dyDescent="0.2">
      <c r="J309" s="123"/>
      <c r="K309" s="123"/>
      <c r="M309" s="123"/>
      <c r="N309" s="145"/>
    </row>
    <row r="310" spans="10:14" x14ac:dyDescent="0.2">
      <c r="J310" s="123"/>
      <c r="K310" s="123"/>
      <c r="M310" s="123"/>
      <c r="N310" s="145"/>
    </row>
    <row r="311" spans="10:14" x14ac:dyDescent="0.2">
      <c r="J311" s="123"/>
      <c r="K311" s="123"/>
      <c r="M311" s="123"/>
      <c r="N311" s="145"/>
    </row>
    <row r="312" spans="10:14" x14ac:dyDescent="0.2">
      <c r="J312" s="123"/>
      <c r="K312" s="123"/>
      <c r="M312" s="123"/>
      <c r="N312" s="145"/>
    </row>
    <row r="313" spans="10:14" x14ac:dyDescent="0.2">
      <c r="J313" s="123"/>
      <c r="K313" s="123"/>
      <c r="M313" s="123"/>
      <c r="N313" s="145"/>
    </row>
    <row r="314" spans="10:14" x14ac:dyDescent="0.2">
      <c r="J314" s="123"/>
      <c r="K314" s="123"/>
      <c r="M314" s="123"/>
      <c r="N314" s="145"/>
    </row>
    <row r="315" spans="10:14" x14ac:dyDescent="0.2">
      <c r="J315" s="123"/>
      <c r="K315" s="123"/>
      <c r="M315" s="123"/>
      <c r="N315" s="145"/>
    </row>
    <row r="316" spans="10:14" x14ac:dyDescent="0.2">
      <c r="J316" s="123"/>
      <c r="K316" s="123"/>
      <c r="M316" s="123"/>
      <c r="N316" s="145"/>
    </row>
    <row r="317" spans="10:14" x14ac:dyDescent="0.2">
      <c r="J317" s="123"/>
      <c r="K317" s="123"/>
      <c r="M317" s="123"/>
      <c r="N317" s="145"/>
    </row>
    <row r="318" spans="10:14" x14ac:dyDescent="0.2">
      <c r="J318" s="123"/>
      <c r="K318" s="123"/>
      <c r="M318" s="123"/>
      <c r="N318" s="145"/>
    </row>
    <row r="319" spans="10:14" x14ac:dyDescent="0.2">
      <c r="J319" s="123"/>
      <c r="K319" s="123"/>
      <c r="M319" s="123"/>
      <c r="N319" s="145"/>
    </row>
    <row r="320" spans="10:14" x14ac:dyDescent="0.2">
      <c r="J320" s="123"/>
      <c r="K320" s="123"/>
      <c r="M320" s="123"/>
      <c r="N320" s="145"/>
    </row>
    <row r="321" spans="10:14" x14ac:dyDescent="0.2">
      <c r="J321" s="123"/>
      <c r="K321" s="123"/>
      <c r="M321" s="123"/>
      <c r="N321" s="145"/>
    </row>
    <row r="322" spans="10:14" x14ac:dyDescent="0.2">
      <c r="J322" s="123"/>
      <c r="K322" s="123"/>
      <c r="M322" s="123"/>
      <c r="N322" s="145"/>
    </row>
    <row r="323" spans="10:14" x14ac:dyDescent="0.2">
      <c r="J323" s="123"/>
      <c r="K323" s="123"/>
      <c r="M323" s="123"/>
      <c r="N323" s="145"/>
    </row>
    <row r="324" spans="10:14" x14ac:dyDescent="0.2">
      <c r="J324" s="123"/>
      <c r="K324" s="123"/>
      <c r="M324" s="123"/>
      <c r="N324" s="145"/>
    </row>
    <row r="325" spans="10:14" x14ac:dyDescent="0.2">
      <c r="J325" s="123"/>
      <c r="K325" s="123"/>
      <c r="M325" s="123"/>
      <c r="N325" s="145"/>
    </row>
    <row r="326" spans="10:14" x14ac:dyDescent="0.2">
      <c r="J326" s="123"/>
      <c r="K326" s="123"/>
      <c r="M326" s="123"/>
      <c r="N326" s="145"/>
    </row>
    <row r="327" spans="10:14" x14ac:dyDescent="0.2">
      <c r="J327" s="123"/>
      <c r="K327" s="123"/>
      <c r="M327" s="123"/>
      <c r="N327" s="145"/>
    </row>
    <row r="328" spans="10:14" x14ac:dyDescent="0.2">
      <c r="J328" s="123"/>
      <c r="K328" s="123"/>
      <c r="M328" s="123"/>
      <c r="N328" s="145"/>
    </row>
    <row r="329" spans="10:14" x14ac:dyDescent="0.2">
      <c r="J329" s="123"/>
      <c r="K329" s="123"/>
      <c r="M329" s="123"/>
      <c r="N329" s="145"/>
    </row>
    <row r="330" spans="10:14" x14ac:dyDescent="0.2">
      <c r="J330" s="123"/>
      <c r="K330" s="123"/>
      <c r="M330" s="123"/>
      <c r="N330" s="145"/>
    </row>
    <row r="331" spans="10:14" x14ac:dyDescent="0.2">
      <c r="J331" s="123"/>
      <c r="K331" s="123"/>
      <c r="M331" s="123"/>
      <c r="N331" s="145"/>
    </row>
    <row r="332" spans="10:14" x14ac:dyDescent="0.2">
      <c r="J332" s="123"/>
      <c r="K332" s="123"/>
      <c r="M332" s="123"/>
      <c r="N332" s="145"/>
    </row>
    <row r="333" spans="10:14" x14ac:dyDescent="0.2">
      <c r="J333" s="123"/>
      <c r="K333" s="123"/>
      <c r="M333" s="123"/>
      <c r="N333" s="145"/>
    </row>
    <row r="334" spans="10:14" x14ac:dyDescent="0.2">
      <c r="J334" s="123"/>
      <c r="K334" s="123"/>
      <c r="M334" s="123"/>
      <c r="N334" s="145"/>
    </row>
    <row r="335" spans="10:14" x14ac:dyDescent="0.2">
      <c r="J335" s="123"/>
      <c r="K335" s="123"/>
      <c r="M335" s="123"/>
      <c r="N335" s="145"/>
    </row>
    <row r="336" spans="10:14" x14ac:dyDescent="0.2">
      <c r="J336" s="123"/>
      <c r="K336" s="123"/>
      <c r="M336" s="123"/>
      <c r="N336" s="145"/>
    </row>
    <row r="337" spans="10:14" x14ac:dyDescent="0.2">
      <c r="J337" s="123"/>
      <c r="K337" s="123"/>
      <c r="M337" s="123"/>
      <c r="N337" s="145"/>
    </row>
    <row r="338" spans="10:14" x14ac:dyDescent="0.2">
      <c r="J338" s="123"/>
      <c r="K338" s="123"/>
      <c r="M338" s="123"/>
      <c r="N338" s="145"/>
    </row>
    <row r="339" spans="10:14" x14ac:dyDescent="0.2">
      <c r="J339" s="123"/>
      <c r="K339" s="123"/>
      <c r="M339" s="123"/>
      <c r="N339" s="145"/>
    </row>
    <row r="340" spans="10:14" x14ac:dyDescent="0.2">
      <c r="J340" s="123"/>
      <c r="K340" s="123"/>
      <c r="M340" s="123"/>
      <c r="N340" s="145"/>
    </row>
    <row r="341" spans="10:14" x14ac:dyDescent="0.2">
      <c r="J341" s="123"/>
      <c r="K341" s="123"/>
      <c r="M341" s="123"/>
      <c r="N341" s="145"/>
    </row>
    <row r="342" spans="10:14" x14ac:dyDescent="0.2">
      <c r="J342" s="123"/>
      <c r="K342" s="123"/>
      <c r="M342" s="123"/>
      <c r="N342" s="145"/>
    </row>
    <row r="343" spans="10:14" x14ac:dyDescent="0.2">
      <c r="J343" s="123"/>
      <c r="K343" s="123"/>
      <c r="M343" s="123"/>
      <c r="N343" s="145"/>
    </row>
    <row r="344" spans="10:14" x14ac:dyDescent="0.2">
      <c r="J344" s="123"/>
      <c r="K344" s="123"/>
      <c r="M344" s="123"/>
      <c r="N344" s="145"/>
    </row>
    <row r="345" spans="10:14" x14ac:dyDescent="0.2">
      <c r="J345" s="123"/>
      <c r="K345" s="123"/>
      <c r="M345" s="123"/>
      <c r="N345" s="145"/>
    </row>
    <row r="346" spans="10:14" x14ac:dyDescent="0.2">
      <c r="J346" s="123"/>
      <c r="K346" s="123"/>
      <c r="M346" s="123"/>
      <c r="N346" s="145"/>
    </row>
    <row r="347" spans="10:14" x14ac:dyDescent="0.2">
      <c r="J347" s="123"/>
      <c r="K347" s="123"/>
      <c r="M347" s="123"/>
      <c r="N347" s="145"/>
    </row>
    <row r="348" spans="10:14" x14ac:dyDescent="0.2">
      <c r="J348" s="123"/>
      <c r="K348" s="123"/>
      <c r="M348" s="123"/>
      <c r="N348" s="145"/>
    </row>
    <row r="349" spans="10:14" x14ac:dyDescent="0.2">
      <c r="J349" s="123"/>
      <c r="K349" s="123"/>
      <c r="M349" s="123"/>
      <c r="N349" s="145"/>
    </row>
    <row r="350" spans="10:14" x14ac:dyDescent="0.2">
      <c r="J350" s="123"/>
      <c r="K350" s="123"/>
      <c r="M350" s="123"/>
      <c r="N350" s="145"/>
    </row>
    <row r="351" spans="10:14" x14ac:dyDescent="0.2">
      <c r="J351" s="123"/>
      <c r="K351" s="123"/>
      <c r="M351" s="123"/>
      <c r="N351" s="145"/>
    </row>
    <row r="352" spans="10:14" x14ac:dyDescent="0.2">
      <c r="J352" s="123"/>
      <c r="K352" s="123"/>
      <c r="M352" s="123"/>
      <c r="N352" s="145"/>
    </row>
    <row r="353" spans="10:14" x14ac:dyDescent="0.2">
      <c r="J353" s="123"/>
      <c r="K353" s="123"/>
      <c r="M353" s="123"/>
      <c r="N353" s="145"/>
    </row>
    <row r="354" spans="10:14" x14ac:dyDescent="0.2">
      <c r="J354" s="123"/>
      <c r="K354" s="123"/>
      <c r="M354" s="123"/>
      <c r="N354" s="145"/>
    </row>
    <row r="355" spans="10:14" x14ac:dyDescent="0.2">
      <c r="J355" s="123"/>
      <c r="K355" s="123"/>
      <c r="M355" s="123"/>
      <c r="N355" s="145"/>
    </row>
    <row r="356" spans="10:14" x14ac:dyDescent="0.2">
      <c r="J356" s="123"/>
      <c r="K356" s="123"/>
      <c r="M356" s="123"/>
      <c r="N356" s="145"/>
    </row>
    <row r="357" spans="10:14" x14ac:dyDescent="0.2">
      <c r="J357" s="123"/>
      <c r="K357" s="123"/>
      <c r="M357" s="123"/>
      <c r="N357" s="145"/>
    </row>
    <row r="358" spans="10:14" x14ac:dyDescent="0.2">
      <c r="J358" s="123"/>
      <c r="K358" s="123"/>
      <c r="M358" s="123"/>
      <c r="N358" s="145"/>
    </row>
    <row r="359" spans="10:14" x14ac:dyDescent="0.2">
      <c r="J359" s="123"/>
      <c r="K359" s="123"/>
      <c r="M359" s="123"/>
      <c r="N359" s="145"/>
    </row>
    <row r="360" spans="10:14" x14ac:dyDescent="0.2">
      <c r="J360" s="123"/>
      <c r="K360" s="123"/>
      <c r="M360" s="123"/>
      <c r="N360" s="145"/>
    </row>
    <row r="361" spans="10:14" x14ac:dyDescent="0.2">
      <c r="J361" s="123"/>
      <c r="K361" s="123"/>
      <c r="M361" s="123"/>
      <c r="N361" s="145"/>
    </row>
    <row r="362" spans="10:14" x14ac:dyDescent="0.2">
      <c r="J362" s="123"/>
      <c r="K362" s="123"/>
      <c r="M362" s="123"/>
      <c r="N362" s="145"/>
    </row>
    <row r="363" spans="10:14" x14ac:dyDescent="0.2">
      <c r="J363" s="123"/>
      <c r="K363" s="123"/>
      <c r="M363" s="123"/>
      <c r="N363" s="145"/>
    </row>
    <row r="364" spans="10:14" x14ac:dyDescent="0.2">
      <c r="J364" s="123"/>
      <c r="K364" s="123"/>
      <c r="M364" s="123"/>
      <c r="N364" s="145"/>
    </row>
    <row r="365" spans="10:14" x14ac:dyDescent="0.2">
      <c r="J365" s="123"/>
      <c r="K365" s="123"/>
      <c r="M365" s="123"/>
      <c r="N365" s="145"/>
    </row>
    <row r="366" spans="10:14" x14ac:dyDescent="0.2">
      <c r="J366" s="123"/>
      <c r="K366" s="123"/>
      <c r="M366" s="123"/>
      <c r="N366" s="145"/>
    </row>
    <row r="367" spans="10:14" x14ac:dyDescent="0.2">
      <c r="J367" s="123"/>
      <c r="K367" s="123"/>
      <c r="M367" s="123"/>
      <c r="N367" s="145"/>
    </row>
    <row r="368" spans="10:14" x14ac:dyDescent="0.2">
      <c r="J368" s="123"/>
      <c r="K368" s="123"/>
      <c r="M368" s="123"/>
      <c r="N368" s="145"/>
    </row>
    <row r="369" spans="10:14" x14ac:dyDescent="0.2">
      <c r="J369" s="123"/>
      <c r="K369" s="123"/>
      <c r="M369" s="123"/>
      <c r="N369" s="145"/>
    </row>
    <row r="370" spans="10:14" x14ac:dyDescent="0.2">
      <c r="J370" s="123"/>
      <c r="K370" s="123"/>
      <c r="M370" s="123"/>
      <c r="N370" s="145"/>
    </row>
    <row r="371" spans="10:14" x14ac:dyDescent="0.2">
      <c r="J371" s="123"/>
      <c r="K371" s="123"/>
      <c r="M371" s="123"/>
      <c r="N371" s="145"/>
    </row>
    <row r="372" spans="10:14" x14ac:dyDescent="0.2">
      <c r="J372" s="123"/>
      <c r="K372" s="123"/>
      <c r="M372" s="123"/>
      <c r="N372" s="145"/>
    </row>
    <row r="373" spans="10:14" x14ac:dyDescent="0.2">
      <c r="J373" s="123"/>
      <c r="K373" s="123"/>
      <c r="M373" s="123"/>
      <c r="N373" s="145"/>
    </row>
    <row r="374" spans="10:14" x14ac:dyDescent="0.2">
      <c r="J374" s="123"/>
      <c r="K374" s="123"/>
      <c r="M374" s="123"/>
      <c r="N374" s="145"/>
    </row>
    <row r="375" spans="10:14" x14ac:dyDescent="0.2">
      <c r="J375" s="123"/>
      <c r="K375" s="123"/>
      <c r="M375" s="123"/>
      <c r="N375" s="145"/>
    </row>
    <row r="376" spans="10:14" x14ac:dyDescent="0.2">
      <c r="J376" s="123"/>
      <c r="K376" s="123"/>
      <c r="M376" s="123"/>
      <c r="N376" s="145"/>
    </row>
    <row r="377" spans="10:14" x14ac:dyDescent="0.2">
      <c r="J377" s="123"/>
      <c r="K377" s="123"/>
      <c r="M377" s="123"/>
      <c r="N377" s="145"/>
    </row>
    <row r="378" spans="10:14" x14ac:dyDescent="0.2">
      <c r="J378" s="123"/>
      <c r="K378" s="123"/>
      <c r="M378" s="123"/>
      <c r="N378" s="145"/>
    </row>
    <row r="379" spans="10:14" x14ac:dyDescent="0.2">
      <c r="J379" s="123"/>
      <c r="K379" s="123"/>
      <c r="M379" s="123"/>
      <c r="N379" s="145"/>
    </row>
    <row r="380" spans="10:14" x14ac:dyDescent="0.2">
      <c r="J380" s="123"/>
      <c r="K380" s="123"/>
      <c r="M380" s="123"/>
      <c r="N380" s="145"/>
    </row>
    <row r="381" spans="10:14" x14ac:dyDescent="0.2">
      <c r="J381" s="123"/>
      <c r="K381" s="123"/>
      <c r="M381" s="123"/>
      <c r="N381" s="145"/>
    </row>
    <row r="382" spans="10:14" x14ac:dyDescent="0.2">
      <c r="J382" s="123"/>
      <c r="K382" s="123"/>
      <c r="M382" s="123"/>
      <c r="N382" s="145"/>
    </row>
    <row r="383" spans="10:14" x14ac:dyDescent="0.2">
      <c r="J383" s="123"/>
      <c r="K383" s="123"/>
      <c r="M383" s="123"/>
      <c r="N383" s="145"/>
    </row>
    <row r="384" spans="10:14" x14ac:dyDescent="0.2">
      <c r="J384" s="123"/>
      <c r="K384" s="123"/>
      <c r="M384" s="123"/>
      <c r="N384" s="145"/>
    </row>
    <row r="385" spans="10:14" x14ac:dyDescent="0.2">
      <c r="J385" s="123"/>
      <c r="K385" s="123"/>
      <c r="M385" s="123"/>
      <c r="N385" s="145"/>
    </row>
    <row r="386" spans="10:14" x14ac:dyDescent="0.2">
      <c r="J386" s="123"/>
      <c r="K386" s="123"/>
      <c r="M386" s="123"/>
      <c r="N386" s="145"/>
    </row>
    <row r="387" spans="10:14" x14ac:dyDescent="0.2">
      <c r="J387" s="123"/>
      <c r="K387" s="123"/>
      <c r="M387" s="123"/>
      <c r="N387" s="145"/>
    </row>
    <row r="388" spans="10:14" x14ac:dyDescent="0.2">
      <c r="J388" s="123"/>
      <c r="K388" s="123"/>
      <c r="M388" s="123"/>
      <c r="N388" s="145"/>
    </row>
    <row r="389" spans="10:14" x14ac:dyDescent="0.2">
      <c r="J389" s="123"/>
      <c r="K389" s="123"/>
      <c r="M389" s="123"/>
      <c r="N389" s="145"/>
    </row>
    <row r="390" spans="10:14" x14ac:dyDescent="0.2">
      <c r="J390" s="123"/>
      <c r="K390" s="123"/>
      <c r="M390" s="123"/>
      <c r="N390" s="145"/>
    </row>
    <row r="391" spans="10:14" x14ac:dyDescent="0.2">
      <c r="J391" s="123"/>
      <c r="K391" s="123"/>
      <c r="M391" s="123"/>
      <c r="N391" s="145"/>
    </row>
    <row r="392" spans="10:14" x14ac:dyDescent="0.2">
      <c r="J392" s="123"/>
      <c r="K392" s="123"/>
      <c r="M392" s="123"/>
      <c r="N392" s="145"/>
    </row>
    <row r="393" spans="10:14" x14ac:dyDescent="0.2">
      <c r="J393" s="123"/>
      <c r="K393" s="123"/>
      <c r="M393" s="123"/>
      <c r="N393" s="145"/>
    </row>
    <row r="394" spans="10:14" x14ac:dyDescent="0.2">
      <c r="J394" s="123"/>
      <c r="K394" s="123"/>
      <c r="M394" s="123"/>
      <c r="N394" s="145"/>
    </row>
    <row r="395" spans="10:14" x14ac:dyDescent="0.2">
      <c r="J395" s="123"/>
      <c r="K395" s="123"/>
      <c r="M395" s="123"/>
      <c r="N395" s="145"/>
    </row>
    <row r="396" spans="10:14" x14ac:dyDescent="0.2">
      <c r="J396" s="123"/>
      <c r="K396" s="123"/>
      <c r="M396" s="123"/>
      <c r="N396" s="145"/>
    </row>
    <row r="397" spans="10:14" x14ac:dyDescent="0.2">
      <c r="J397" s="123"/>
      <c r="K397" s="123"/>
      <c r="M397" s="123"/>
      <c r="N397" s="145"/>
    </row>
    <row r="398" spans="10:14" x14ac:dyDescent="0.2">
      <c r="J398" s="123"/>
      <c r="K398" s="123"/>
      <c r="M398" s="123"/>
      <c r="N398" s="145"/>
    </row>
    <row r="399" spans="10:14" x14ac:dyDescent="0.2">
      <c r="J399" s="123"/>
      <c r="K399" s="123"/>
      <c r="M399" s="123"/>
      <c r="N399" s="145"/>
    </row>
    <row r="400" spans="10:14" x14ac:dyDescent="0.2">
      <c r="J400" s="123"/>
      <c r="K400" s="123"/>
      <c r="M400" s="123"/>
      <c r="N400" s="145"/>
    </row>
    <row r="401" spans="10:14" x14ac:dyDescent="0.2">
      <c r="J401" s="123"/>
      <c r="K401" s="123"/>
      <c r="M401" s="123"/>
      <c r="N401" s="145"/>
    </row>
    <row r="402" spans="10:14" x14ac:dyDescent="0.2">
      <c r="J402" s="123"/>
      <c r="K402" s="123"/>
      <c r="M402" s="123"/>
      <c r="N402" s="145"/>
    </row>
    <row r="403" spans="10:14" x14ac:dyDescent="0.2">
      <c r="J403" s="123"/>
      <c r="K403" s="123"/>
      <c r="M403" s="123"/>
      <c r="N403" s="145"/>
    </row>
    <row r="404" spans="10:14" x14ac:dyDescent="0.2">
      <c r="J404" s="123"/>
      <c r="K404" s="123"/>
      <c r="M404" s="123"/>
      <c r="N404" s="145"/>
    </row>
    <row r="405" spans="10:14" x14ac:dyDescent="0.2">
      <c r="J405" s="123"/>
      <c r="K405" s="123"/>
      <c r="M405" s="123"/>
      <c r="N405" s="145"/>
    </row>
    <row r="406" spans="10:14" x14ac:dyDescent="0.2">
      <c r="J406" s="123"/>
      <c r="K406" s="123"/>
      <c r="M406" s="123"/>
      <c r="N406" s="145"/>
    </row>
    <row r="407" spans="10:14" x14ac:dyDescent="0.2">
      <c r="J407" s="123"/>
      <c r="K407" s="123"/>
      <c r="M407" s="123"/>
      <c r="N407" s="145"/>
    </row>
    <row r="408" spans="10:14" x14ac:dyDescent="0.2">
      <c r="J408" s="123"/>
      <c r="K408" s="123"/>
      <c r="M408" s="123"/>
      <c r="N408" s="145"/>
    </row>
    <row r="409" spans="10:14" x14ac:dyDescent="0.2">
      <c r="J409" s="123"/>
      <c r="K409" s="123"/>
      <c r="M409" s="123"/>
      <c r="N409" s="145"/>
    </row>
    <row r="410" spans="10:14" x14ac:dyDescent="0.2">
      <c r="J410" s="123"/>
      <c r="K410" s="123"/>
      <c r="M410" s="123"/>
      <c r="N410" s="145"/>
    </row>
    <row r="411" spans="10:14" x14ac:dyDescent="0.2">
      <c r="J411" s="123"/>
      <c r="K411" s="123"/>
      <c r="M411" s="123"/>
      <c r="N411" s="145"/>
    </row>
    <row r="412" spans="10:14" x14ac:dyDescent="0.2">
      <c r="J412" s="123"/>
      <c r="K412" s="123"/>
      <c r="M412" s="123"/>
      <c r="N412" s="145"/>
    </row>
    <row r="413" spans="10:14" x14ac:dyDescent="0.2">
      <c r="J413" s="123"/>
      <c r="K413" s="123"/>
      <c r="M413" s="123"/>
      <c r="N413" s="145"/>
    </row>
    <row r="414" spans="10:14" x14ac:dyDescent="0.2">
      <c r="J414" s="123"/>
      <c r="K414" s="123"/>
      <c r="M414" s="123"/>
      <c r="N414" s="145"/>
    </row>
    <row r="415" spans="10:14" x14ac:dyDescent="0.2">
      <c r="J415" s="123"/>
      <c r="K415" s="123"/>
      <c r="M415" s="123"/>
      <c r="N415" s="145"/>
    </row>
    <row r="416" spans="10:14" x14ac:dyDescent="0.2">
      <c r="J416" s="123"/>
      <c r="K416" s="123"/>
      <c r="M416" s="123"/>
      <c r="N416" s="145"/>
    </row>
    <row r="417" spans="10:14" x14ac:dyDescent="0.2">
      <c r="J417" s="123"/>
      <c r="K417" s="123"/>
      <c r="M417" s="123"/>
      <c r="N417" s="145"/>
    </row>
    <row r="418" spans="10:14" x14ac:dyDescent="0.2">
      <c r="J418" s="123"/>
      <c r="K418" s="123"/>
      <c r="M418" s="123"/>
      <c r="N418" s="145"/>
    </row>
    <row r="419" spans="10:14" x14ac:dyDescent="0.2">
      <c r="J419" s="123"/>
      <c r="K419" s="123"/>
      <c r="M419" s="123"/>
      <c r="N419" s="145"/>
    </row>
    <row r="420" spans="10:14" x14ac:dyDescent="0.2">
      <c r="J420" s="123"/>
      <c r="K420" s="123"/>
      <c r="M420" s="123"/>
      <c r="N420" s="145"/>
    </row>
    <row r="421" spans="10:14" x14ac:dyDescent="0.2">
      <c r="J421" s="123"/>
      <c r="K421" s="123"/>
      <c r="M421" s="123"/>
      <c r="N421" s="145"/>
    </row>
    <row r="422" spans="10:14" x14ac:dyDescent="0.2">
      <c r="J422" s="123"/>
      <c r="K422" s="123"/>
      <c r="M422" s="123"/>
      <c r="N422" s="145"/>
    </row>
    <row r="423" spans="10:14" x14ac:dyDescent="0.2">
      <c r="J423" s="123"/>
      <c r="K423" s="123"/>
      <c r="M423" s="123"/>
      <c r="N423" s="145"/>
    </row>
    <row r="424" spans="10:14" x14ac:dyDescent="0.2">
      <c r="J424" s="123"/>
      <c r="K424" s="123"/>
      <c r="M424" s="123"/>
      <c r="N424" s="145"/>
    </row>
    <row r="425" spans="10:14" x14ac:dyDescent="0.2">
      <c r="J425" s="123"/>
      <c r="K425" s="123"/>
      <c r="M425" s="123"/>
      <c r="N425" s="145"/>
    </row>
    <row r="426" spans="10:14" x14ac:dyDescent="0.2">
      <c r="J426" s="123"/>
      <c r="K426" s="123"/>
      <c r="M426" s="123"/>
      <c r="N426" s="145"/>
    </row>
    <row r="427" spans="10:14" x14ac:dyDescent="0.2">
      <c r="J427" s="123"/>
      <c r="K427" s="123"/>
      <c r="M427" s="123"/>
      <c r="N427" s="145"/>
    </row>
    <row r="428" spans="10:14" x14ac:dyDescent="0.2">
      <c r="J428" s="123"/>
      <c r="K428" s="123"/>
      <c r="M428" s="123"/>
      <c r="N428" s="145"/>
    </row>
    <row r="429" spans="10:14" x14ac:dyDescent="0.2">
      <c r="J429" s="123"/>
      <c r="K429" s="123"/>
      <c r="M429" s="123"/>
      <c r="N429" s="145"/>
    </row>
    <row r="430" spans="10:14" x14ac:dyDescent="0.2">
      <c r="J430" s="123"/>
      <c r="K430" s="123"/>
      <c r="M430" s="123"/>
      <c r="N430" s="145"/>
    </row>
    <row r="431" spans="10:14" x14ac:dyDescent="0.2">
      <c r="J431" s="123"/>
      <c r="K431" s="123"/>
      <c r="M431" s="123"/>
      <c r="N431" s="145"/>
    </row>
    <row r="432" spans="10:14" x14ac:dyDescent="0.2">
      <c r="J432" s="123"/>
      <c r="K432" s="123"/>
      <c r="M432" s="123"/>
      <c r="N432" s="145"/>
    </row>
    <row r="433" spans="10:14" x14ac:dyDescent="0.2">
      <c r="J433" s="123"/>
      <c r="K433" s="123"/>
      <c r="M433" s="123"/>
      <c r="N433" s="145"/>
    </row>
    <row r="434" spans="10:14" x14ac:dyDescent="0.2">
      <c r="J434" s="123"/>
      <c r="K434" s="123"/>
      <c r="M434" s="123"/>
      <c r="N434" s="145"/>
    </row>
    <row r="435" spans="10:14" x14ac:dyDescent="0.2">
      <c r="J435" s="123"/>
      <c r="K435" s="123"/>
      <c r="M435" s="123"/>
      <c r="N435" s="145"/>
    </row>
    <row r="436" spans="10:14" x14ac:dyDescent="0.2">
      <c r="J436" s="123"/>
      <c r="K436" s="123"/>
      <c r="M436" s="123"/>
      <c r="N436" s="145"/>
    </row>
    <row r="437" spans="10:14" x14ac:dyDescent="0.2">
      <c r="J437" s="123"/>
      <c r="K437" s="123"/>
      <c r="M437" s="123"/>
      <c r="N437" s="145"/>
    </row>
    <row r="438" spans="10:14" x14ac:dyDescent="0.2">
      <c r="J438" s="123"/>
      <c r="K438" s="123"/>
      <c r="M438" s="123"/>
      <c r="N438" s="145"/>
    </row>
    <row r="439" spans="10:14" x14ac:dyDescent="0.2">
      <c r="J439" s="123"/>
      <c r="K439" s="123"/>
      <c r="M439" s="123"/>
      <c r="N439" s="145"/>
    </row>
    <row r="440" spans="10:14" x14ac:dyDescent="0.2">
      <c r="J440" s="123"/>
      <c r="K440" s="123"/>
      <c r="M440" s="123"/>
      <c r="N440" s="145"/>
    </row>
    <row r="441" spans="10:14" x14ac:dyDescent="0.2">
      <c r="J441" s="123"/>
      <c r="K441" s="123"/>
      <c r="M441" s="123"/>
      <c r="N441" s="145"/>
    </row>
    <row r="442" spans="10:14" x14ac:dyDescent="0.2">
      <c r="J442" s="123"/>
      <c r="K442" s="123"/>
      <c r="M442" s="123"/>
      <c r="N442" s="145"/>
    </row>
    <row r="443" spans="10:14" x14ac:dyDescent="0.2">
      <c r="J443" s="123"/>
      <c r="K443" s="123"/>
      <c r="M443" s="123"/>
      <c r="N443" s="145"/>
    </row>
    <row r="444" spans="10:14" x14ac:dyDescent="0.2">
      <c r="J444" s="123"/>
      <c r="K444" s="123"/>
      <c r="M444" s="123"/>
      <c r="N444" s="145"/>
    </row>
    <row r="445" spans="10:14" x14ac:dyDescent="0.2">
      <c r="J445" s="123"/>
      <c r="K445" s="123"/>
      <c r="M445" s="123"/>
      <c r="N445" s="145"/>
    </row>
    <row r="446" spans="10:14" x14ac:dyDescent="0.2">
      <c r="J446" s="123"/>
      <c r="K446" s="123"/>
      <c r="M446" s="123"/>
      <c r="N446" s="145"/>
    </row>
    <row r="447" spans="10:14" x14ac:dyDescent="0.2">
      <c r="J447" s="123"/>
      <c r="K447" s="123"/>
      <c r="M447" s="123"/>
      <c r="N447" s="145"/>
    </row>
    <row r="448" spans="10:14" x14ac:dyDescent="0.2">
      <c r="J448" s="123"/>
      <c r="K448" s="123"/>
      <c r="M448" s="123"/>
      <c r="N448" s="145"/>
    </row>
    <row r="449" spans="10:14" x14ac:dyDescent="0.2">
      <c r="J449" s="123"/>
      <c r="K449" s="123"/>
      <c r="M449" s="123"/>
      <c r="N449" s="145"/>
    </row>
    <row r="450" spans="10:14" x14ac:dyDescent="0.2">
      <c r="J450" s="123"/>
      <c r="K450" s="123"/>
      <c r="M450" s="123"/>
      <c r="N450" s="145"/>
    </row>
    <row r="451" spans="10:14" x14ac:dyDescent="0.2">
      <c r="J451" s="123"/>
      <c r="K451" s="123"/>
      <c r="M451" s="123"/>
      <c r="N451" s="145"/>
    </row>
    <row r="452" spans="10:14" x14ac:dyDescent="0.2">
      <c r="J452" s="123"/>
      <c r="K452" s="123"/>
      <c r="M452" s="123"/>
      <c r="N452" s="145"/>
    </row>
    <row r="453" spans="10:14" x14ac:dyDescent="0.2">
      <c r="J453" s="123"/>
      <c r="K453" s="123"/>
      <c r="M453" s="123"/>
      <c r="N453" s="145"/>
    </row>
    <row r="454" spans="10:14" x14ac:dyDescent="0.2">
      <c r="J454" s="123"/>
      <c r="K454" s="123"/>
      <c r="M454" s="123"/>
      <c r="N454" s="145"/>
    </row>
    <row r="455" spans="10:14" x14ac:dyDescent="0.2">
      <c r="J455" s="123"/>
      <c r="K455" s="123"/>
      <c r="M455" s="123"/>
      <c r="N455" s="145"/>
    </row>
    <row r="456" spans="10:14" x14ac:dyDescent="0.2">
      <c r="J456" s="123"/>
      <c r="K456" s="123"/>
      <c r="M456" s="123"/>
      <c r="N456" s="145"/>
    </row>
    <row r="457" spans="10:14" x14ac:dyDescent="0.2">
      <c r="J457" s="123"/>
      <c r="K457" s="123"/>
      <c r="M457" s="123"/>
      <c r="N457" s="145"/>
    </row>
    <row r="458" spans="10:14" x14ac:dyDescent="0.2">
      <c r="J458" s="123"/>
      <c r="K458" s="123"/>
      <c r="M458" s="123"/>
      <c r="N458" s="145"/>
    </row>
    <row r="459" spans="10:14" x14ac:dyDescent="0.2">
      <c r="J459" s="123"/>
      <c r="K459" s="123"/>
      <c r="M459" s="123"/>
      <c r="N459" s="145"/>
    </row>
    <row r="460" spans="10:14" x14ac:dyDescent="0.2">
      <c r="J460" s="123"/>
      <c r="K460" s="123"/>
      <c r="M460" s="123"/>
      <c r="N460" s="145"/>
    </row>
    <row r="461" spans="10:14" x14ac:dyDescent="0.2">
      <c r="J461" s="123"/>
      <c r="K461" s="123"/>
      <c r="M461" s="123"/>
      <c r="N461" s="145"/>
    </row>
    <row r="462" spans="10:14" x14ac:dyDescent="0.2">
      <c r="J462" s="123"/>
      <c r="K462" s="123"/>
      <c r="M462" s="123"/>
      <c r="N462" s="145"/>
    </row>
    <row r="463" spans="10:14" x14ac:dyDescent="0.2">
      <c r="J463" s="123"/>
      <c r="K463" s="123"/>
      <c r="M463" s="123"/>
      <c r="N463" s="145"/>
    </row>
    <row r="464" spans="10:14" x14ac:dyDescent="0.2">
      <c r="J464" s="123"/>
      <c r="K464" s="123"/>
      <c r="M464" s="123"/>
      <c r="N464" s="145"/>
    </row>
    <row r="465" spans="10:14" x14ac:dyDescent="0.2">
      <c r="J465" s="123"/>
      <c r="K465" s="123"/>
      <c r="M465" s="123"/>
      <c r="N465" s="145"/>
    </row>
    <row r="466" spans="10:14" x14ac:dyDescent="0.2">
      <c r="J466" s="123"/>
      <c r="K466" s="123"/>
      <c r="M466" s="123"/>
      <c r="N466" s="145"/>
    </row>
    <row r="467" spans="10:14" x14ac:dyDescent="0.2">
      <c r="J467" s="123"/>
      <c r="K467" s="123"/>
      <c r="M467" s="123"/>
      <c r="N467" s="145"/>
    </row>
    <row r="468" spans="10:14" x14ac:dyDescent="0.2">
      <c r="J468" s="123"/>
      <c r="K468" s="123"/>
      <c r="M468" s="123"/>
      <c r="N468" s="145"/>
    </row>
    <row r="469" spans="10:14" x14ac:dyDescent="0.2">
      <c r="J469" s="123"/>
      <c r="K469" s="123"/>
      <c r="M469" s="123"/>
      <c r="N469" s="145"/>
    </row>
    <row r="470" spans="10:14" x14ac:dyDescent="0.2">
      <c r="J470" s="123"/>
      <c r="K470" s="123"/>
      <c r="M470" s="123"/>
      <c r="N470" s="145"/>
    </row>
    <row r="471" spans="10:14" x14ac:dyDescent="0.2">
      <c r="J471" s="123"/>
      <c r="K471" s="123"/>
      <c r="M471" s="123"/>
      <c r="N471" s="145"/>
    </row>
    <row r="472" spans="10:14" x14ac:dyDescent="0.2">
      <c r="J472" s="123"/>
      <c r="K472" s="123"/>
      <c r="M472" s="123"/>
      <c r="N472" s="145"/>
    </row>
    <row r="473" spans="10:14" x14ac:dyDescent="0.2">
      <c r="J473" s="123"/>
      <c r="K473" s="123"/>
      <c r="M473" s="123"/>
      <c r="N473" s="145"/>
    </row>
    <row r="474" spans="10:14" x14ac:dyDescent="0.2">
      <c r="J474" s="123"/>
      <c r="K474" s="123"/>
      <c r="M474" s="123"/>
      <c r="N474" s="145"/>
    </row>
    <row r="475" spans="10:14" x14ac:dyDescent="0.2">
      <c r="J475" s="123"/>
      <c r="K475" s="123"/>
      <c r="M475" s="123"/>
      <c r="N475" s="145"/>
    </row>
    <row r="476" spans="10:14" x14ac:dyDescent="0.2">
      <c r="J476" s="123"/>
      <c r="K476" s="123"/>
      <c r="M476" s="123"/>
      <c r="N476" s="145"/>
    </row>
    <row r="477" spans="10:14" x14ac:dyDescent="0.2">
      <c r="J477" s="123"/>
      <c r="K477" s="123"/>
      <c r="M477" s="123"/>
      <c r="N477" s="145"/>
    </row>
    <row r="478" spans="10:14" x14ac:dyDescent="0.2">
      <c r="J478" s="123"/>
      <c r="K478" s="123"/>
      <c r="M478" s="123"/>
      <c r="N478" s="145"/>
    </row>
    <row r="479" spans="10:14" x14ac:dyDescent="0.2">
      <c r="J479" s="123"/>
      <c r="K479" s="123"/>
      <c r="M479" s="123"/>
      <c r="N479" s="145"/>
    </row>
    <row r="480" spans="10:14" x14ac:dyDescent="0.2">
      <c r="J480" s="123"/>
      <c r="K480" s="123"/>
      <c r="M480" s="123"/>
      <c r="N480" s="145"/>
    </row>
    <row r="481" spans="10:14" x14ac:dyDescent="0.2">
      <c r="J481" s="123"/>
      <c r="K481" s="123"/>
      <c r="M481" s="123"/>
      <c r="N481" s="145"/>
    </row>
    <row r="482" spans="10:14" x14ac:dyDescent="0.2">
      <c r="J482" s="123"/>
      <c r="K482" s="123"/>
      <c r="M482" s="123"/>
      <c r="N482" s="145"/>
    </row>
    <row r="483" spans="10:14" x14ac:dyDescent="0.2">
      <c r="J483" s="123"/>
      <c r="K483" s="123"/>
      <c r="M483" s="123"/>
      <c r="N483" s="145"/>
    </row>
    <row r="484" spans="10:14" x14ac:dyDescent="0.2">
      <c r="J484" s="123"/>
      <c r="K484" s="123"/>
      <c r="M484" s="123"/>
      <c r="N484" s="145"/>
    </row>
    <row r="485" spans="10:14" x14ac:dyDescent="0.2">
      <c r="J485" s="123"/>
      <c r="K485" s="123"/>
      <c r="M485" s="123"/>
      <c r="N485" s="145"/>
    </row>
    <row r="486" spans="10:14" x14ac:dyDescent="0.2">
      <c r="J486" s="123"/>
      <c r="K486" s="123"/>
      <c r="M486" s="123"/>
      <c r="N486" s="145"/>
    </row>
    <row r="487" spans="10:14" x14ac:dyDescent="0.2">
      <c r="J487" s="123"/>
      <c r="K487" s="123"/>
      <c r="M487" s="123"/>
      <c r="N487" s="145"/>
    </row>
    <row r="488" spans="10:14" x14ac:dyDescent="0.2">
      <c r="J488" s="123"/>
      <c r="K488" s="123"/>
      <c r="M488" s="123"/>
      <c r="N488" s="145"/>
    </row>
    <row r="489" spans="10:14" x14ac:dyDescent="0.2">
      <c r="J489" s="123"/>
      <c r="K489" s="123"/>
      <c r="M489" s="123"/>
      <c r="N489" s="145"/>
    </row>
    <row r="490" spans="10:14" x14ac:dyDescent="0.2">
      <c r="J490" s="123"/>
      <c r="K490" s="123"/>
      <c r="M490" s="123"/>
      <c r="N490" s="145"/>
    </row>
    <row r="491" spans="10:14" x14ac:dyDescent="0.2">
      <c r="J491" s="123"/>
      <c r="K491" s="123"/>
      <c r="M491" s="123"/>
      <c r="N491" s="145"/>
    </row>
    <row r="492" spans="10:14" x14ac:dyDescent="0.2">
      <c r="J492" s="123"/>
      <c r="K492" s="123"/>
      <c r="M492" s="123"/>
      <c r="N492" s="145"/>
    </row>
    <row r="493" spans="10:14" x14ac:dyDescent="0.2">
      <c r="J493" s="123"/>
      <c r="K493" s="123"/>
      <c r="M493" s="123"/>
      <c r="N493" s="145"/>
    </row>
    <row r="494" spans="10:14" x14ac:dyDescent="0.2">
      <c r="J494" s="123"/>
      <c r="K494" s="123"/>
      <c r="M494" s="123"/>
      <c r="N494" s="145"/>
    </row>
    <row r="495" spans="10:14" x14ac:dyDescent="0.2">
      <c r="J495" s="123"/>
      <c r="K495" s="123"/>
      <c r="M495" s="123"/>
      <c r="N495" s="145"/>
    </row>
    <row r="496" spans="10:14" x14ac:dyDescent="0.2">
      <c r="J496" s="123"/>
      <c r="K496" s="123"/>
      <c r="M496" s="123"/>
      <c r="N496" s="145"/>
    </row>
    <row r="497" spans="10:14" x14ac:dyDescent="0.2">
      <c r="J497" s="123"/>
      <c r="K497" s="123"/>
      <c r="M497" s="123"/>
      <c r="N497" s="145"/>
    </row>
    <row r="498" spans="10:14" x14ac:dyDescent="0.2">
      <c r="J498" s="123"/>
      <c r="K498" s="123"/>
      <c r="M498" s="123"/>
      <c r="N498" s="145"/>
    </row>
    <row r="499" spans="10:14" x14ac:dyDescent="0.2">
      <c r="J499" s="123"/>
      <c r="K499" s="123"/>
      <c r="M499" s="123"/>
      <c r="N499" s="145"/>
    </row>
    <row r="500" spans="10:14" x14ac:dyDescent="0.2">
      <c r="J500" s="123"/>
      <c r="K500" s="123"/>
      <c r="M500" s="123"/>
      <c r="N500" s="145"/>
    </row>
    <row r="501" spans="10:14" x14ac:dyDescent="0.2">
      <c r="J501" s="123"/>
      <c r="K501" s="123"/>
      <c r="M501" s="123"/>
      <c r="N501" s="145"/>
    </row>
    <row r="502" spans="10:14" x14ac:dyDescent="0.2">
      <c r="J502" s="123"/>
      <c r="K502" s="123"/>
      <c r="M502" s="123"/>
      <c r="N502" s="145"/>
    </row>
    <row r="503" spans="10:14" x14ac:dyDescent="0.2">
      <c r="J503" s="123"/>
      <c r="K503" s="123"/>
      <c r="M503" s="123"/>
      <c r="N503" s="145"/>
    </row>
    <row r="504" spans="10:14" x14ac:dyDescent="0.2">
      <c r="J504" s="123"/>
      <c r="K504" s="123"/>
      <c r="M504" s="123"/>
      <c r="N504" s="145"/>
    </row>
    <row r="505" spans="10:14" x14ac:dyDescent="0.2">
      <c r="J505" s="123"/>
      <c r="K505" s="123"/>
      <c r="M505" s="123"/>
      <c r="N505" s="145"/>
    </row>
    <row r="506" spans="10:14" x14ac:dyDescent="0.2">
      <c r="J506" s="123"/>
      <c r="K506" s="123"/>
      <c r="M506" s="123"/>
      <c r="N506" s="145"/>
    </row>
    <row r="507" spans="10:14" x14ac:dyDescent="0.2">
      <c r="M507" s="123"/>
      <c r="N507" s="145"/>
    </row>
    <row r="508" spans="10:14" x14ac:dyDescent="0.2">
      <c r="M508" s="123"/>
      <c r="N508" s="145"/>
    </row>
    <row r="509" spans="10:14" x14ac:dyDescent="0.2">
      <c r="M509" s="123"/>
      <c r="N509" s="145"/>
    </row>
    <row r="510" spans="10:14" x14ac:dyDescent="0.2">
      <c r="M510" s="123"/>
      <c r="N510" s="145"/>
    </row>
    <row r="511" spans="10:14" x14ac:dyDescent="0.2">
      <c r="M511" s="123"/>
      <c r="N511" s="145"/>
    </row>
    <row r="512" spans="10:14" x14ac:dyDescent="0.2">
      <c r="M512" s="123"/>
      <c r="N512" s="145"/>
    </row>
    <row r="513" spans="13:14" x14ac:dyDescent="0.2">
      <c r="M513" s="123"/>
      <c r="N513" s="145"/>
    </row>
    <row r="514" spans="13:14" x14ac:dyDescent="0.2">
      <c r="M514" s="123"/>
      <c r="N514" s="145"/>
    </row>
    <row r="515" spans="13:14" x14ac:dyDescent="0.2">
      <c r="M515" s="123"/>
      <c r="N515" s="145"/>
    </row>
    <row r="516" spans="13:14" x14ac:dyDescent="0.2">
      <c r="M516" s="123"/>
      <c r="N516" s="145"/>
    </row>
    <row r="517" spans="13:14" x14ac:dyDescent="0.2">
      <c r="M517" s="123"/>
      <c r="N517" s="145"/>
    </row>
    <row r="518" spans="13:14" x14ac:dyDescent="0.2">
      <c r="M518" s="123"/>
      <c r="N518" s="145"/>
    </row>
    <row r="519" spans="13:14" x14ac:dyDescent="0.2">
      <c r="M519" s="123"/>
      <c r="N519" s="145"/>
    </row>
    <row r="520" spans="13:14" x14ac:dyDescent="0.2">
      <c r="M520" s="123"/>
      <c r="N520" s="145"/>
    </row>
    <row r="521" spans="13:14" x14ac:dyDescent="0.2">
      <c r="M521" s="123"/>
      <c r="N521" s="145"/>
    </row>
    <row r="522" spans="13:14" x14ac:dyDescent="0.2">
      <c r="M522" s="123"/>
      <c r="N522" s="145"/>
    </row>
    <row r="523" spans="13:14" x14ac:dyDescent="0.2">
      <c r="M523" s="123"/>
      <c r="N523" s="145"/>
    </row>
    <row r="524" spans="13:14" x14ac:dyDescent="0.2">
      <c r="M524" s="123"/>
      <c r="N524" s="145"/>
    </row>
    <row r="525" spans="13:14" x14ac:dyDescent="0.2">
      <c r="M525" s="123"/>
      <c r="N525" s="145"/>
    </row>
    <row r="526" spans="13:14" x14ac:dyDescent="0.2">
      <c r="M526" s="123"/>
      <c r="N526" s="145"/>
    </row>
    <row r="527" spans="13:14" x14ac:dyDescent="0.2">
      <c r="M527" s="123"/>
      <c r="N527" s="145"/>
    </row>
    <row r="528" spans="13:14" x14ac:dyDescent="0.2">
      <c r="M528" s="123"/>
      <c r="N528" s="145"/>
    </row>
    <row r="529" spans="13:14" x14ac:dyDescent="0.2">
      <c r="M529" s="123"/>
      <c r="N529" s="145"/>
    </row>
    <row r="530" spans="13:14" x14ac:dyDescent="0.2">
      <c r="M530" s="123"/>
      <c r="N530" s="145"/>
    </row>
    <row r="531" spans="13:14" x14ac:dyDescent="0.2">
      <c r="M531" s="123"/>
      <c r="N531" s="145"/>
    </row>
    <row r="532" spans="13:14" x14ac:dyDescent="0.2">
      <c r="M532" s="123"/>
      <c r="N532" s="145"/>
    </row>
    <row r="533" spans="13:14" x14ac:dyDescent="0.2">
      <c r="M533" s="123"/>
      <c r="N533" s="145"/>
    </row>
    <row r="534" spans="13:14" x14ac:dyDescent="0.2">
      <c r="M534" s="123"/>
      <c r="N534" s="145"/>
    </row>
    <row r="535" spans="13:14" x14ac:dyDescent="0.2">
      <c r="M535" s="123"/>
      <c r="N535" s="145"/>
    </row>
    <row r="536" spans="13:14" x14ac:dyDescent="0.2">
      <c r="M536" s="123"/>
      <c r="N536" s="145"/>
    </row>
    <row r="537" spans="13:14" x14ac:dyDescent="0.2">
      <c r="M537" s="123"/>
      <c r="N537" s="145"/>
    </row>
    <row r="538" spans="13:14" x14ac:dyDescent="0.2">
      <c r="M538" s="123"/>
      <c r="N538" s="145"/>
    </row>
    <row r="539" spans="13:14" x14ac:dyDescent="0.2">
      <c r="M539" s="123"/>
      <c r="N539" s="145"/>
    </row>
    <row r="540" spans="13:14" x14ac:dyDescent="0.2">
      <c r="M540" s="123"/>
      <c r="N540" s="145"/>
    </row>
    <row r="541" spans="13:14" x14ac:dyDescent="0.2">
      <c r="M541" s="123"/>
      <c r="N541" s="145"/>
    </row>
    <row r="542" spans="13:14" x14ac:dyDescent="0.2">
      <c r="M542" s="123"/>
      <c r="N542" s="145"/>
    </row>
    <row r="543" spans="13:14" x14ac:dyDescent="0.2">
      <c r="M543" s="123"/>
      <c r="N543" s="145"/>
    </row>
    <row r="544" spans="13:14" x14ac:dyDescent="0.2">
      <c r="M544" s="123"/>
      <c r="N544" s="145"/>
    </row>
    <row r="545" spans="13:14" x14ac:dyDescent="0.2">
      <c r="M545" s="123"/>
      <c r="N545" s="145"/>
    </row>
    <row r="546" spans="13:14" x14ac:dyDescent="0.2">
      <c r="M546" s="123"/>
      <c r="N546" s="145"/>
    </row>
    <row r="547" spans="13:14" x14ac:dyDescent="0.2">
      <c r="M547" s="123"/>
      <c r="N547" s="145"/>
    </row>
    <row r="548" spans="13:14" x14ac:dyDescent="0.2">
      <c r="M548" s="123"/>
      <c r="N548" s="145"/>
    </row>
    <row r="549" spans="13:14" x14ac:dyDescent="0.2">
      <c r="M549" s="123"/>
      <c r="N549" s="145"/>
    </row>
    <row r="550" spans="13:14" x14ac:dyDescent="0.2">
      <c r="M550" s="123"/>
      <c r="N550" s="145"/>
    </row>
    <row r="551" spans="13:14" x14ac:dyDescent="0.2">
      <c r="M551" s="123"/>
      <c r="N551" s="145"/>
    </row>
    <row r="552" spans="13:14" x14ac:dyDescent="0.2">
      <c r="M552" s="123"/>
      <c r="N552" s="145"/>
    </row>
    <row r="553" spans="13:14" x14ac:dyDescent="0.2">
      <c r="M553" s="123"/>
      <c r="N553" s="145"/>
    </row>
    <row r="554" spans="13:14" x14ac:dyDescent="0.2">
      <c r="M554" s="123"/>
      <c r="N554" s="145"/>
    </row>
    <row r="555" spans="13:14" x14ac:dyDescent="0.2">
      <c r="M555" s="123"/>
      <c r="N555" s="145"/>
    </row>
    <row r="556" spans="13:14" x14ac:dyDescent="0.2">
      <c r="M556" s="123"/>
      <c r="N556" s="145"/>
    </row>
    <row r="557" spans="13:14" x14ac:dyDescent="0.2">
      <c r="M557" s="123"/>
      <c r="N557" s="145"/>
    </row>
    <row r="558" spans="13:14" x14ac:dyDescent="0.2">
      <c r="M558" s="123"/>
      <c r="N558" s="145"/>
    </row>
    <row r="559" spans="13:14" x14ac:dyDescent="0.2">
      <c r="M559" s="123"/>
      <c r="N559" s="145"/>
    </row>
    <row r="560" spans="13:14" x14ac:dyDescent="0.2">
      <c r="M560" s="123"/>
      <c r="N560" s="145"/>
    </row>
    <row r="561" spans="13:14" x14ac:dyDescent="0.2">
      <c r="M561" s="123"/>
      <c r="N561" s="145"/>
    </row>
    <row r="562" spans="13:14" x14ac:dyDescent="0.2">
      <c r="M562" s="123"/>
      <c r="N562" s="145"/>
    </row>
    <row r="563" spans="13:14" x14ac:dyDescent="0.2">
      <c r="M563" s="123"/>
      <c r="N563" s="145"/>
    </row>
    <row r="564" spans="13:14" x14ac:dyDescent="0.2">
      <c r="M564" s="123"/>
      <c r="N564" s="145"/>
    </row>
    <row r="565" spans="13:14" x14ac:dyDescent="0.2">
      <c r="M565" s="123"/>
      <c r="N565" s="145"/>
    </row>
    <row r="566" spans="13:14" x14ac:dyDescent="0.2">
      <c r="M566" s="123"/>
      <c r="N566" s="145"/>
    </row>
    <row r="567" spans="13:14" x14ac:dyDescent="0.2">
      <c r="M567" s="123"/>
      <c r="N567" s="145"/>
    </row>
    <row r="568" spans="13:14" x14ac:dyDescent="0.2">
      <c r="M568" s="123"/>
      <c r="N568" s="145"/>
    </row>
    <row r="569" spans="13:14" x14ac:dyDescent="0.2">
      <c r="M569" s="123"/>
      <c r="N569" s="145"/>
    </row>
    <row r="570" spans="13:14" x14ac:dyDescent="0.2">
      <c r="M570" s="123"/>
      <c r="N570" s="145"/>
    </row>
    <row r="571" spans="13:14" x14ac:dyDescent="0.2">
      <c r="M571" s="123"/>
      <c r="N571" s="145"/>
    </row>
    <row r="572" spans="13:14" x14ac:dyDescent="0.2">
      <c r="M572" s="123"/>
      <c r="N572" s="145"/>
    </row>
    <row r="573" spans="13:14" x14ac:dyDescent="0.2">
      <c r="M573" s="123"/>
      <c r="N573" s="145"/>
    </row>
    <row r="574" spans="13:14" x14ac:dyDescent="0.2">
      <c r="M574" s="123"/>
      <c r="N574" s="145"/>
    </row>
    <row r="575" spans="13:14" x14ac:dyDescent="0.2">
      <c r="M575" s="123"/>
      <c r="N575" s="145"/>
    </row>
    <row r="576" spans="13:14" x14ac:dyDescent="0.2">
      <c r="M576" s="123"/>
      <c r="N576" s="145"/>
    </row>
    <row r="577" spans="13:14" x14ac:dyDescent="0.2">
      <c r="M577" s="123"/>
      <c r="N577" s="145"/>
    </row>
    <row r="578" spans="13:14" x14ac:dyDescent="0.2">
      <c r="M578" s="123"/>
      <c r="N578" s="145"/>
    </row>
    <row r="579" spans="13:14" x14ac:dyDescent="0.2">
      <c r="M579" s="123"/>
      <c r="N579" s="145"/>
    </row>
    <row r="580" spans="13:14" x14ac:dyDescent="0.2">
      <c r="M580" s="123"/>
      <c r="N580" s="145"/>
    </row>
    <row r="581" spans="13:14" x14ac:dyDescent="0.2">
      <c r="M581" s="123"/>
      <c r="N581" s="145"/>
    </row>
    <row r="582" spans="13:14" x14ac:dyDescent="0.2">
      <c r="M582" s="123"/>
      <c r="N582" s="145"/>
    </row>
    <row r="583" spans="13:14" x14ac:dyDescent="0.2">
      <c r="M583" s="123"/>
      <c r="N583" s="145"/>
    </row>
    <row r="584" spans="13:14" x14ac:dyDescent="0.2">
      <c r="M584" s="123"/>
      <c r="N584" s="145"/>
    </row>
    <row r="585" spans="13:14" x14ac:dyDescent="0.2">
      <c r="M585" s="123"/>
      <c r="N585" s="145"/>
    </row>
    <row r="586" spans="13:14" x14ac:dyDescent="0.2">
      <c r="M586" s="123"/>
      <c r="N586" s="145"/>
    </row>
    <row r="587" spans="13:14" x14ac:dyDescent="0.2">
      <c r="M587" s="123"/>
      <c r="N587" s="145"/>
    </row>
    <row r="588" spans="13:14" x14ac:dyDescent="0.2">
      <c r="M588" s="123"/>
      <c r="N588" s="145"/>
    </row>
    <row r="589" spans="13:14" x14ac:dyDescent="0.2">
      <c r="M589" s="123"/>
      <c r="N589" s="145"/>
    </row>
    <row r="590" spans="13:14" x14ac:dyDescent="0.2">
      <c r="M590" s="123"/>
      <c r="N590" s="145"/>
    </row>
    <row r="591" spans="13:14" x14ac:dyDescent="0.2">
      <c r="M591" s="123"/>
      <c r="N591" s="145"/>
    </row>
    <row r="592" spans="13:14" x14ac:dyDescent="0.2">
      <c r="M592" s="123"/>
      <c r="N592" s="145"/>
    </row>
    <row r="593" spans="13:14" x14ac:dyDescent="0.2">
      <c r="M593" s="123"/>
      <c r="N593" s="145"/>
    </row>
    <row r="594" spans="13:14" x14ac:dyDescent="0.2">
      <c r="M594" s="123"/>
      <c r="N594" s="145"/>
    </row>
    <row r="595" spans="13:14" x14ac:dyDescent="0.2">
      <c r="M595" s="123"/>
      <c r="N595" s="145"/>
    </row>
    <row r="596" spans="13:14" x14ac:dyDescent="0.2">
      <c r="M596" s="123"/>
      <c r="N596" s="145"/>
    </row>
    <row r="597" spans="13:14" x14ac:dyDescent="0.2">
      <c r="M597" s="123"/>
      <c r="N597" s="145"/>
    </row>
    <row r="598" spans="13:14" x14ac:dyDescent="0.2">
      <c r="M598" s="123"/>
      <c r="N598" s="145"/>
    </row>
    <row r="599" spans="13:14" x14ac:dyDescent="0.2">
      <c r="M599" s="123"/>
      <c r="N599" s="145"/>
    </row>
    <row r="600" spans="13:14" x14ac:dyDescent="0.2">
      <c r="M600" s="123"/>
      <c r="N600" s="145"/>
    </row>
    <row r="601" spans="13:14" x14ac:dyDescent="0.2">
      <c r="M601" s="123"/>
      <c r="N601" s="145"/>
    </row>
    <row r="602" spans="13:14" x14ac:dyDescent="0.2">
      <c r="M602" s="123"/>
      <c r="N602" s="145"/>
    </row>
    <row r="603" spans="13:14" x14ac:dyDescent="0.2">
      <c r="M603" s="123"/>
      <c r="N603" s="145"/>
    </row>
    <row r="604" spans="13:14" x14ac:dyDescent="0.2">
      <c r="M604" s="123"/>
      <c r="N604" s="145"/>
    </row>
    <row r="605" spans="13:14" x14ac:dyDescent="0.2">
      <c r="M605" s="123"/>
      <c r="N605" s="145"/>
    </row>
    <row r="606" spans="13:14" x14ac:dyDescent="0.2">
      <c r="M606" s="123"/>
      <c r="N606" s="145"/>
    </row>
    <row r="607" spans="13:14" x14ac:dyDescent="0.2">
      <c r="M607" s="123"/>
      <c r="N607" s="145"/>
    </row>
    <row r="608" spans="13:14" x14ac:dyDescent="0.2">
      <c r="M608" s="123"/>
      <c r="N608" s="145"/>
    </row>
    <row r="609" spans="13:14" x14ac:dyDescent="0.2">
      <c r="M609" s="123"/>
      <c r="N609" s="145"/>
    </row>
    <row r="610" spans="13:14" x14ac:dyDescent="0.2">
      <c r="M610" s="123"/>
      <c r="N610" s="145"/>
    </row>
    <row r="611" spans="13:14" x14ac:dyDescent="0.2">
      <c r="M611" s="123"/>
      <c r="N611" s="145"/>
    </row>
    <row r="612" spans="13:14" x14ac:dyDescent="0.2">
      <c r="M612" s="123"/>
      <c r="N612" s="145"/>
    </row>
    <row r="613" spans="13:14" x14ac:dyDescent="0.2">
      <c r="M613" s="123"/>
      <c r="N613" s="145"/>
    </row>
    <row r="614" spans="13:14" x14ac:dyDescent="0.2">
      <c r="M614" s="123"/>
      <c r="N614" s="145"/>
    </row>
    <row r="615" spans="13:14" x14ac:dyDescent="0.2">
      <c r="M615" s="123"/>
      <c r="N615" s="145"/>
    </row>
    <row r="616" spans="13:14" x14ac:dyDescent="0.2">
      <c r="M616" s="123"/>
      <c r="N616" s="145"/>
    </row>
    <row r="617" spans="13:14" x14ac:dyDescent="0.2">
      <c r="M617" s="123"/>
      <c r="N617" s="145"/>
    </row>
    <row r="618" spans="13:14" x14ac:dyDescent="0.2">
      <c r="M618" s="123"/>
      <c r="N618" s="145"/>
    </row>
    <row r="619" spans="13:14" x14ac:dyDescent="0.2">
      <c r="M619" s="123"/>
      <c r="N619" s="145"/>
    </row>
    <row r="620" spans="13:14" x14ac:dyDescent="0.2">
      <c r="M620" s="123"/>
      <c r="N620" s="145"/>
    </row>
    <row r="621" spans="13:14" x14ac:dyDescent="0.2">
      <c r="M621" s="123"/>
      <c r="N621" s="145"/>
    </row>
    <row r="622" spans="13:14" x14ac:dyDescent="0.2">
      <c r="M622" s="123"/>
      <c r="N622" s="145"/>
    </row>
    <row r="623" spans="13:14" x14ac:dyDescent="0.2">
      <c r="M623" s="123"/>
      <c r="N623" s="145"/>
    </row>
    <row r="624" spans="13:14" x14ac:dyDescent="0.2">
      <c r="M624" s="123"/>
      <c r="N624" s="145"/>
    </row>
    <row r="625" spans="13:14" x14ac:dyDescent="0.2">
      <c r="M625" s="123"/>
      <c r="N625" s="145"/>
    </row>
    <row r="626" spans="13:14" x14ac:dyDescent="0.2">
      <c r="M626" s="123"/>
      <c r="N626" s="145"/>
    </row>
    <row r="627" spans="13:14" x14ac:dyDescent="0.2">
      <c r="M627" s="123"/>
      <c r="N627" s="145"/>
    </row>
    <row r="628" spans="13:14" x14ac:dyDescent="0.2">
      <c r="M628" s="123"/>
      <c r="N628" s="145"/>
    </row>
    <row r="629" spans="13:14" x14ac:dyDescent="0.2">
      <c r="M629" s="123"/>
      <c r="N629" s="145"/>
    </row>
    <row r="630" spans="13:14" x14ac:dyDescent="0.2">
      <c r="M630" s="123"/>
      <c r="N630" s="145"/>
    </row>
    <row r="631" spans="13:14" x14ac:dyDescent="0.2">
      <c r="M631" s="123"/>
      <c r="N631" s="145"/>
    </row>
    <row r="632" spans="13:14" x14ac:dyDescent="0.2">
      <c r="M632" s="123"/>
      <c r="N632" s="145"/>
    </row>
    <row r="633" spans="13:14" x14ac:dyDescent="0.2">
      <c r="M633" s="123"/>
      <c r="N633" s="145"/>
    </row>
    <row r="634" spans="13:14" x14ac:dyDescent="0.2">
      <c r="M634" s="123"/>
      <c r="N634" s="145"/>
    </row>
    <row r="635" spans="13:14" x14ac:dyDescent="0.2">
      <c r="M635" s="123"/>
      <c r="N635" s="145"/>
    </row>
    <row r="636" spans="13:14" x14ac:dyDescent="0.2">
      <c r="M636" s="123"/>
      <c r="N636" s="145"/>
    </row>
    <row r="637" spans="13:14" x14ac:dyDescent="0.2">
      <c r="M637" s="123"/>
      <c r="N637" s="145"/>
    </row>
    <row r="638" spans="13:14" x14ac:dyDescent="0.2">
      <c r="M638" s="123"/>
      <c r="N638" s="145"/>
    </row>
    <row r="639" spans="13:14" x14ac:dyDescent="0.2">
      <c r="M639" s="123"/>
      <c r="N639" s="145"/>
    </row>
    <row r="640" spans="13:14" x14ac:dyDescent="0.2">
      <c r="M640" s="123"/>
      <c r="N640" s="145"/>
    </row>
    <row r="641" spans="13:14" x14ac:dyDescent="0.2">
      <c r="M641" s="123"/>
      <c r="N641" s="145"/>
    </row>
    <row r="642" spans="13:14" x14ac:dyDescent="0.2">
      <c r="M642" s="123"/>
      <c r="N642" s="145"/>
    </row>
    <row r="643" spans="13:14" x14ac:dyDescent="0.2">
      <c r="M643" s="123"/>
      <c r="N643" s="145"/>
    </row>
    <row r="644" spans="13:14" x14ac:dyDescent="0.2">
      <c r="M644" s="123"/>
      <c r="N644" s="145"/>
    </row>
    <row r="645" spans="13:14" x14ac:dyDescent="0.2">
      <c r="M645" s="123"/>
      <c r="N645" s="145"/>
    </row>
    <row r="646" spans="13:14" x14ac:dyDescent="0.2">
      <c r="M646" s="123"/>
      <c r="N646" s="145"/>
    </row>
    <row r="647" spans="13:14" x14ac:dyDescent="0.2">
      <c r="M647" s="123"/>
      <c r="N647" s="145"/>
    </row>
    <row r="648" spans="13:14" x14ac:dyDescent="0.2">
      <c r="M648" s="123"/>
      <c r="N648" s="145"/>
    </row>
    <row r="649" spans="13:14" x14ac:dyDescent="0.2">
      <c r="M649" s="123"/>
      <c r="N649" s="145"/>
    </row>
    <row r="650" spans="13:14" x14ac:dyDescent="0.2">
      <c r="M650" s="123"/>
      <c r="N650" s="145"/>
    </row>
    <row r="651" spans="13:14" x14ac:dyDescent="0.2">
      <c r="M651" s="123"/>
      <c r="N651" s="145"/>
    </row>
    <row r="652" spans="13:14" x14ac:dyDescent="0.2">
      <c r="M652" s="123"/>
      <c r="N652" s="145"/>
    </row>
    <row r="653" spans="13:14" x14ac:dyDescent="0.2">
      <c r="M653" s="123"/>
      <c r="N653" s="145"/>
    </row>
    <row r="654" spans="13:14" x14ac:dyDescent="0.2">
      <c r="M654" s="123"/>
      <c r="N654" s="145"/>
    </row>
    <row r="655" spans="13:14" x14ac:dyDescent="0.2">
      <c r="M655" s="123"/>
      <c r="N655" s="145"/>
    </row>
    <row r="656" spans="13:14" x14ac:dyDescent="0.2">
      <c r="M656" s="123"/>
      <c r="N656" s="145"/>
    </row>
    <row r="657" spans="13:14" x14ac:dyDescent="0.2">
      <c r="M657" s="123"/>
      <c r="N657" s="145"/>
    </row>
    <row r="658" spans="13:14" x14ac:dyDescent="0.2">
      <c r="M658" s="123"/>
      <c r="N658" s="145"/>
    </row>
    <row r="659" spans="13:14" x14ac:dyDescent="0.2">
      <c r="M659" s="123"/>
      <c r="N659" s="145"/>
    </row>
    <row r="660" spans="13:14" x14ac:dyDescent="0.2">
      <c r="M660" s="123"/>
      <c r="N660" s="145"/>
    </row>
    <row r="661" spans="13:14" x14ac:dyDescent="0.2">
      <c r="M661" s="123"/>
      <c r="N661" s="145"/>
    </row>
    <row r="662" spans="13:14" x14ac:dyDescent="0.2">
      <c r="M662" s="123"/>
      <c r="N662" s="145"/>
    </row>
    <row r="663" spans="13:14" x14ac:dyDescent="0.2">
      <c r="M663" s="123"/>
      <c r="N663" s="145"/>
    </row>
    <row r="664" spans="13:14" x14ac:dyDescent="0.2">
      <c r="M664" s="123"/>
      <c r="N664" s="145"/>
    </row>
    <row r="665" spans="13:14" x14ac:dyDescent="0.2">
      <c r="M665" s="123"/>
      <c r="N665" s="145"/>
    </row>
    <row r="666" spans="13:14" x14ac:dyDescent="0.2">
      <c r="M666" s="123"/>
      <c r="N666" s="145"/>
    </row>
    <row r="667" spans="13:14" x14ac:dyDescent="0.2">
      <c r="M667" s="123"/>
      <c r="N667" s="145"/>
    </row>
    <row r="668" spans="13:14" x14ac:dyDescent="0.2">
      <c r="M668" s="123"/>
      <c r="N668" s="145"/>
    </row>
    <row r="669" spans="13:14" x14ac:dyDescent="0.2">
      <c r="M669" s="123"/>
      <c r="N669" s="145"/>
    </row>
    <row r="670" spans="13:14" x14ac:dyDescent="0.2">
      <c r="M670" s="123"/>
      <c r="N670" s="145"/>
    </row>
    <row r="671" spans="13:14" x14ac:dyDescent="0.2">
      <c r="M671" s="123"/>
      <c r="N671" s="145"/>
    </row>
    <row r="672" spans="13:14" x14ac:dyDescent="0.2">
      <c r="M672" s="123"/>
      <c r="N672" s="145"/>
    </row>
    <row r="673" spans="13:14" x14ac:dyDescent="0.2">
      <c r="M673" s="123"/>
      <c r="N673" s="145"/>
    </row>
    <row r="674" spans="13:14" x14ac:dyDescent="0.2">
      <c r="M674" s="123"/>
      <c r="N674" s="145"/>
    </row>
    <row r="675" spans="13:14" x14ac:dyDescent="0.2">
      <c r="M675" s="123"/>
      <c r="N675" s="145"/>
    </row>
    <row r="676" spans="13:14" x14ac:dyDescent="0.2">
      <c r="M676" s="123"/>
      <c r="N676" s="145"/>
    </row>
    <row r="677" spans="13:14" x14ac:dyDescent="0.2">
      <c r="M677" s="123"/>
      <c r="N677" s="145"/>
    </row>
    <row r="678" spans="13:14" x14ac:dyDescent="0.2">
      <c r="M678" s="123"/>
      <c r="N678" s="145"/>
    </row>
    <row r="679" spans="13:14" x14ac:dyDescent="0.2">
      <c r="M679" s="123"/>
      <c r="N679" s="145"/>
    </row>
    <row r="680" spans="13:14" x14ac:dyDescent="0.2">
      <c r="M680" s="123"/>
      <c r="N680" s="145"/>
    </row>
    <row r="681" spans="13:14" x14ac:dyDescent="0.2">
      <c r="M681" s="123"/>
      <c r="N681" s="145"/>
    </row>
    <row r="682" spans="13:14" x14ac:dyDescent="0.2">
      <c r="M682" s="123"/>
      <c r="N682" s="145"/>
    </row>
    <row r="683" spans="13:14" x14ac:dyDescent="0.2">
      <c r="M683" s="123"/>
      <c r="N683" s="145"/>
    </row>
    <row r="684" spans="13:14" x14ac:dyDescent="0.2">
      <c r="M684" s="123"/>
      <c r="N684" s="145"/>
    </row>
    <row r="685" spans="13:14" x14ac:dyDescent="0.2">
      <c r="M685" s="123"/>
      <c r="N685" s="145"/>
    </row>
    <row r="686" spans="13:14" x14ac:dyDescent="0.2">
      <c r="M686" s="123"/>
      <c r="N686" s="145"/>
    </row>
    <row r="687" spans="13:14" x14ac:dyDescent="0.2">
      <c r="M687" s="123"/>
      <c r="N687" s="145"/>
    </row>
    <row r="688" spans="13:14" x14ac:dyDescent="0.2">
      <c r="M688" s="123"/>
      <c r="N688" s="145"/>
    </row>
    <row r="689" spans="13:14" x14ac:dyDescent="0.2">
      <c r="M689" s="123"/>
      <c r="N689" s="145"/>
    </row>
    <row r="690" spans="13:14" x14ac:dyDescent="0.2">
      <c r="M690" s="123"/>
      <c r="N690" s="145"/>
    </row>
    <row r="691" spans="13:14" x14ac:dyDescent="0.2">
      <c r="M691" s="123"/>
      <c r="N691" s="145"/>
    </row>
    <row r="692" spans="13:14" x14ac:dyDescent="0.2">
      <c r="M692" s="123"/>
      <c r="N692" s="145"/>
    </row>
    <row r="693" spans="13:14" x14ac:dyDescent="0.2">
      <c r="M693" s="123"/>
      <c r="N693" s="145"/>
    </row>
    <row r="694" spans="13:14" x14ac:dyDescent="0.2">
      <c r="M694" s="123"/>
      <c r="N694" s="145"/>
    </row>
    <row r="695" spans="13:14" x14ac:dyDescent="0.2">
      <c r="M695" s="123"/>
      <c r="N695" s="145"/>
    </row>
    <row r="696" spans="13:14" x14ac:dyDescent="0.2">
      <c r="M696" s="123"/>
      <c r="N696" s="145"/>
    </row>
    <row r="697" spans="13:14" x14ac:dyDescent="0.2">
      <c r="M697" s="123"/>
      <c r="N697" s="145"/>
    </row>
    <row r="698" spans="13:14" x14ac:dyDescent="0.2">
      <c r="M698" s="123"/>
      <c r="N698" s="145"/>
    </row>
    <row r="699" spans="13:14" x14ac:dyDescent="0.2">
      <c r="M699" s="123"/>
      <c r="N699" s="145"/>
    </row>
    <row r="700" spans="13:14" x14ac:dyDescent="0.2">
      <c r="M700" s="123"/>
      <c r="N700" s="145"/>
    </row>
    <row r="701" spans="13:14" x14ac:dyDescent="0.2">
      <c r="M701" s="123"/>
      <c r="N701" s="145"/>
    </row>
    <row r="702" spans="13:14" x14ac:dyDescent="0.2">
      <c r="M702" s="123"/>
      <c r="N702" s="145"/>
    </row>
    <row r="703" spans="13:14" x14ac:dyDescent="0.2">
      <c r="M703" s="123"/>
      <c r="N703" s="145"/>
    </row>
    <row r="704" spans="13:14" x14ac:dyDescent="0.2">
      <c r="M704" s="123"/>
      <c r="N704" s="145"/>
    </row>
    <row r="705" spans="13:14" x14ac:dyDescent="0.2">
      <c r="M705" s="123"/>
      <c r="N705" s="145"/>
    </row>
    <row r="706" spans="13:14" x14ac:dyDescent="0.2">
      <c r="M706" s="123"/>
      <c r="N706" s="145"/>
    </row>
    <row r="707" spans="13:14" x14ac:dyDescent="0.2">
      <c r="M707" s="123"/>
      <c r="N707" s="145"/>
    </row>
    <row r="708" spans="13:14" x14ac:dyDescent="0.2">
      <c r="M708" s="123"/>
      <c r="N708" s="145"/>
    </row>
    <row r="709" spans="13:14" x14ac:dyDescent="0.2">
      <c r="M709" s="123"/>
      <c r="N709" s="145"/>
    </row>
    <row r="710" spans="13:14" x14ac:dyDescent="0.2">
      <c r="M710" s="123"/>
      <c r="N710" s="145"/>
    </row>
    <row r="711" spans="13:14" x14ac:dyDescent="0.2">
      <c r="M711" s="123"/>
      <c r="N711" s="145"/>
    </row>
    <row r="712" spans="13:14" x14ac:dyDescent="0.2">
      <c r="M712" s="123"/>
      <c r="N712" s="145"/>
    </row>
    <row r="713" spans="13:14" x14ac:dyDescent="0.2">
      <c r="M713" s="123"/>
      <c r="N713" s="145"/>
    </row>
    <row r="714" spans="13:14" x14ac:dyDescent="0.2">
      <c r="M714" s="123"/>
      <c r="N714" s="145"/>
    </row>
    <row r="715" spans="13:14" x14ac:dyDescent="0.2">
      <c r="M715" s="123"/>
      <c r="N715" s="145"/>
    </row>
    <row r="716" spans="13:14" x14ac:dyDescent="0.2">
      <c r="M716" s="123"/>
      <c r="N716" s="145"/>
    </row>
    <row r="717" spans="13:14" x14ac:dyDescent="0.2">
      <c r="M717" s="123"/>
      <c r="N717" s="145"/>
    </row>
    <row r="718" spans="13:14" x14ac:dyDescent="0.2">
      <c r="M718" s="123"/>
      <c r="N718" s="145"/>
    </row>
    <row r="719" spans="13:14" x14ac:dyDescent="0.2">
      <c r="M719" s="123"/>
      <c r="N719" s="145"/>
    </row>
    <row r="720" spans="13:14" x14ac:dyDescent="0.2">
      <c r="M720" s="123"/>
      <c r="N720" s="145"/>
    </row>
    <row r="721" spans="13:14" x14ac:dyDescent="0.2">
      <c r="M721" s="123"/>
      <c r="N721" s="145"/>
    </row>
    <row r="722" spans="13:14" x14ac:dyDescent="0.2">
      <c r="M722" s="123"/>
      <c r="N722" s="145"/>
    </row>
    <row r="723" spans="13:14" x14ac:dyDescent="0.2">
      <c r="M723" s="123"/>
      <c r="N723" s="145"/>
    </row>
    <row r="724" spans="13:14" x14ac:dyDescent="0.2">
      <c r="M724" s="123"/>
      <c r="N724" s="145"/>
    </row>
    <row r="725" spans="13:14" x14ac:dyDescent="0.2">
      <c r="M725" s="123"/>
      <c r="N725" s="145"/>
    </row>
    <row r="726" spans="13:14" x14ac:dyDescent="0.2">
      <c r="M726" s="123"/>
      <c r="N726" s="145"/>
    </row>
    <row r="727" spans="13:14" x14ac:dyDescent="0.2">
      <c r="M727" s="123"/>
      <c r="N727" s="145"/>
    </row>
    <row r="728" spans="13:14" x14ac:dyDescent="0.2">
      <c r="M728" s="123"/>
      <c r="N728" s="145"/>
    </row>
    <row r="729" spans="13:14" x14ac:dyDescent="0.2">
      <c r="M729" s="123"/>
      <c r="N729" s="145"/>
    </row>
    <row r="730" spans="13:14" x14ac:dyDescent="0.2">
      <c r="M730" s="123"/>
      <c r="N730" s="145"/>
    </row>
    <row r="731" spans="13:14" x14ac:dyDescent="0.2">
      <c r="M731" s="123"/>
      <c r="N731" s="145"/>
    </row>
    <row r="732" spans="13:14" x14ac:dyDescent="0.2">
      <c r="M732" s="123"/>
      <c r="N732" s="145"/>
    </row>
    <row r="733" spans="13:14" x14ac:dyDescent="0.2">
      <c r="M733" s="123"/>
      <c r="N733" s="145"/>
    </row>
    <row r="734" spans="13:14" x14ac:dyDescent="0.2">
      <c r="M734" s="123"/>
      <c r="N734" s="145"/>
    </row>
    <row r="735" spans="13:14" x14ac:dyDescent="0.2">
      <c r="M735" s="123"/>
      <c r="N735" s="145"/>
    </row>
    <row r="736" spans="13:14" x14ac:dyDescent="0.2">
      <c r="M736" s="123"/>
      <c r="N736" s="145"/>
    </row>
    <row r="737" spans="13:14" x14ac:dyDescent="0.2">
      <c r="M737" s="123"/>
      <c r="N737" s="145"/>
    </row>
    <row r="738" spans="13:14" x14ac:dyDescent="0.2">
      <c r="M738" s="123"/>
      <c r="N738" s="145"/>
    </row>
    <row r="739" spans="13:14" x14ac:dyDescent="0.2">
      <c r="M739" s="123"/>
      <c r="N739" s="145"/>
    </row>
    <row r="740" spans="13:14" x14ac:dyDescent="0.2">
      <c r="M740" s="123"/>
      <c r="N740" s="145"/>
    </row>
    <row r="741" spans="13:14" x14ac:dyDescent="0.2">
      <c r="M741" s="123"/>
      <c r="N741" s="145"/>
    </row>
    <row r="742" spans="13:14" x14ac:dyDescent="0.2">
      <c r="M742" s="123"/>
      <c r="N742" s="145"/>
    </row>
    <row r="743" spans="13:14" x14ac:dyDescent="0.2">
      <c r="M743" s="123"/>
      <c r="N743" s="145"/>
    </row>
    <row r="744" spans="13:14" x14ac:dyDescent="0.2">
      <c r="M744" s="123"/>
      <c r="N744" s="145"/>
    </row>
    <row r="745" spans="13:14" x14ac:dyDescent="0.2">
      <c r="M745" s="123"/>
      <c r="N745" s="145"/>
    </row>
    <row r="746" spans="13:14" x14ac:dyDescent="0.2">
      <c r="M746" s="123"/>
      <c r="N746" s="145"/>
    </row>
    <row r="747" spans="13:14" x14ac:dyDescent="0.2">
      <c r="M747" s="123"/>
      <c r="N747" s="145"/>
    </row>
    <row r="748" spans="13:14" x14ac:dyDescent="0.2">
      <c r="M748" s="123"/>
      <c r="N748" s="145"/>
    </row>
    <row r="749" spans="13:14" x14ac:dyDescent="0.2">
      <c r="M749" s="123"/>
      <c r="N749" s="145"/>
    </row>
    <row r="750" spans="13:14" x14ac:dyDescent="0.2">
      <c r="M750" s="123"/>
      <c r="N750" s="145"/>
    </row>
    <row r="751" spans="13:14" x14ac:dyDescent="0.2">
      <c r="M751" s="123"/>
      <c r="N751" s="145"/>
    </row>
    <row r="752" spans="13:14" x14ac:dyDescent="0.2">
      <c r="M752" s="123"/>
      <c r="N752" s="145"/>
    </row>
    <row r="753" spans="13:14" x14ac:dyDescent="0.2">
      <c r="M753" s="123"/>
      <c r="N753" s="145"/>
    </row>
    <row r="754" spans="13:14" x14ac:dyDescent="0.2">
      <c r="M754" s="123"/>
      <c r="N754" s="145"/>
    </row>
    <row r="755" spans="13:14" x14ac:dyDescent="0.2">
      <c r="M755" s="123"/>
      <c r="N755" s="145"/>
    </row>
    <row r="756" spans="13:14" x14ac:dyDescent="0.2">
      <c r="M756" s="123"/>
      <c r="N756" s="145"/>
    </row>
    <row r="757" spans="13:14" x14ac:dyDescent="0.2">
      <c r="M757" s="123"/>
      <c r="N757" s="145"/>
    </row>
    <row r="758" spans="13:14" x14ac:dyDescent="0.2">
      <c r="M758" s="123"/>
      <c r="N758" s="145"/>
    </row>
    <row r="759" spans="13:14" x14ac:dyDescent="0.2">
      <c r="M759" s="123"/>
      <c r="N759" s="145"/>
    </row>
    <row r="760" spans="13:14" x14ac:dyDescent="0.2">
      <c r="M760" s="123"/>
      <c r="N760" s="145"/>
    </row>
    <row r="761" spans="13:14" x14ac:dyDescent="0.2">
      <c r="M761" s="123"/>
      <c r="N761" s="145"/>
    </row>
    <row r="762" spans="13:14" x14ac:dyDescent="0.2">
      <c r="M762" s="123"/>
      <c r="N762" s="145"/>
    </row>
    <row r="763" spans="13:14" x14ac:dyDescent="0.2">
      <c r="M763" s="123"/>
      <c r="N763" s="145"/>
    </row>
    <row r="764" spans="13:14" x14ac:dyDescent="0.2">
      <c r="M764" s="123"/>
      <c r="N764" s="145"/>
    </row>
  </sheetData>
  <mergeCells count="24">
    <mergeCell ref="P23:U23"/>
    <mergeCell ref="B2:M2"/>
    <mergeCell ref="B3:M3"/>
    <mergeCell ref="B4:M4"/>
    <mergeCell ref="P1:U1"/>
    <mergeCell ref="P2:U22"/>
    <mergeCell ref="B27:M27"/>
    <mergeCell ref="P24:U161"/>
    <mergeCell ref="B28:M28"/>
    <mergeCell ref="B29:M29"/>
    <mergeCell ref="B78:M78"/>
    <mergeCell ref="B79:M79"/>
    <mergeCell ref="B80:M80"/>
    <mergeCell ref="B99:C99"/>
    <mergeCell ref="K114:M114"/>
    <mergeCell ref="K120:M120"/>
    <mergeCell ref="K121:M121"/>
    <mergeCell ref="K126:M126"/>
    <mergeCell ref="K127:M127"/>
    <mergeCell ref="K128:M128"/>
    <mergeCell ref="K122:M122"/>
    <mergeCell ref="K123:M123"/>
    <mergeCell ref="K124:M124"/>
    <mergeCell ref="K125:M125"/>
  </mergeCells>
  <phoneticPr fontId="10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43"/>
  <sheetViews>
    <sheetView topLeftCell="A8" workbookViewId="0">
      <selection activeCell="B19" sqref="B19"/>
    </sheetView>
  </sheetViews>
  <sheetFormatPr defaultRowHeight="12.75" x14ac:dyDescent="0.2"/>
  <cols>
    <col min="1" max="1" width="3" customWidth="1"/>
    <col min="2" max="2" width="35.7109375" customWidth="1"/>
    <col min="3" max="3" width="52.28515625" customWidth="1"/>
    <col min="4" max="7" width="13.7109375" style="109" customWidth="1"/>
  </cols>
  <sheetData>
    <row r="1" spans="1:15" ht="16.5" x14ac:dyDescent="0.3">
      <c r="A1" s="16"/>
      <c r="B1" s="16"/>
      <c r="C1" s="16"/>
      <c r="D1" s="95"/>
      <c r="E1" s="95"/>
      <c r="F1" s="95"/>
      <c r="G1" s="96"/>
      <c r="H1" s="16"/>
      <c r="I1" s="16"/>
      <c r="J1" s="314" t="s">
        <v>70</v>
      </c>
      <c r="K1" s="315"/>
      <c r="L1" s="315"/>
      <c r="M1" s="315"/>
      <c r="N1" s="315"/>
      <c r="O1" s="315"/>
    </row>
    <row r="2" spans="1:15" ht="16.5" x14ac:dyDescent="0.3">
      <c r="A2" s="16"/>
      <c r="B2" s="322" t="str">
        <f>+'Financial Statements'!B2:G2</f>
        <v>VBG Group</v>
      </c>
      <c r="C2" s="323"/>
      <c r="D2" s="323"/>
      <c r="E2" s="323"/>
      <c r="F2" s="323"/>
      <c r="G2" s="323"/>
      <c r="H2" s="16"/>
      <c r="I2" s="16"/>
      <c r="J2" s="328" t="s">
        <v>82</v>
      </c>
      <c r="K2" s="315"/>
      <c r="L2" s="315"/>
      <c r="M2" s="315"/>
      <c r="N2" s="315"/>
      <c r="O2" s="315"/>
    </row>
    <row r="3" spans="1:15" ht="16.5" x14ac:dyDescent="0.3">
      <c r="A3" s="16"/>
      <c r="B3" s="324" t="s">
        <v>74</v>
      </c>
      <c r="C3" s="325"/>
      <c r="D3" s="325"/>
      <c r="E3" s="325"/>
      <c r="F3" s="325"/>
      <c r="G3" s="325"/>
      <c r="H3" s="16"/>
      <c r="I3" s="16"/>
      <c r="J3" s="317"/>
      <c r="K3" s="315"/>
      <c r="L3" s="315"/>
      <c r="M3" s="315"/>
      <c r="N3" s="315"/>
      <c r="O3" s="315"/>
    </row>
    <row r="4" spans="1:15" ht="16.5" thickBot="1" x14ac:dyDescent="0.35">
      <c r="A4" s="16"/>
      <c r="B4" s="326" t="str">
        <f>+'Financial Statements'!B4:G4</f>
        <v>Years ended [31-Dec]</v>
      </c>
      <c r="C4" s="327"/>
      <c r="D4" s="327"/>
      <c r="E4" s="327"/>
      <c r="F4" s="327"/>
      <c r="G4" s="327"/>
      <c r="H4" s="16"/>
      <c r="I4" s="16"/>
      <c r="J4" s="317"/>
      <c r="K4" s="315"/>
      <c r="L4" s="315"/>
      <c r="M4" s="315"/>
      <c r="N4" s="315"/>
      <c r="O4" s="315"/>
    </row>
    <row r="5" spans="1:15" ht="15" x14ac:dyDescent="0.3">
      <c r="A5" s="16"/>
      <c r="B5" s="17"/>
      <c r="C5" s="18"/>
      <c r="D5" s="147">
        <f>+'Financial Statements'!D5</f>
        <v>2019</v>
      </c>
      <c r="E5" s="147">
        <f>+'Financial Statements'!E5</f>
        <v>2018</v>
      </c>
      <c r="F5" s="147">
        <f>+'Financial Statements'!F5</f>
        <v>2017</v>
      </c>
      <c r="G5" s="147">
        <f>+'Financial Statements'!G5</f>
        <v>2016</v>
      </c>
      <c r="H5" s="16"/>
      <c r="I5" s="16"/>
      <c r="J5" s="317"/>
      <c r="K5" s="315"/>
      <c r="L5" s="315"/>
      <c r="M5" s="315"/>
      <c r="N5" s="315"/>
      <c r="O5" s="315"/>
    </row>
    <row r="6" spans="1:15" ht="15" x14ac:dyDescent="0.3">
      <c r="A6" s="16"/>
      <c r="B6" s="19" t="s">
        <v>2</v>
      </c>
      <c r="C6" s="20"/>
      <c r="D6" s="97"/>
      <c r="E6" s="97"/>
      <c r="F6" s="97"/>
      <c r="G6" s="97"/>
      <c r="H6" s="16"/>
      <c r="I6" s="16"/>
      <c r="J6" s="317"/>
      <c r="K6" s="315"/>
      <c r="L6" s="315"/>
      <c r="M6" s="315"/>
      <c r="N6" s="315"/>
      <c r="O6" s="315"/>
    </row>
    <row r="7" spans="1:15" ht="15" hidden="1" x14ac:dyDescent="0.3">
      <c r="A7" s="16"/>
      <c r="B7" s="21" t="s">
        <v>3</v>
      </c>
      <c r="C7" s="22" t="s">
        <v>4</v>
      </c>
      <c r="D7" s="94"/>
      <c r="E7" s="94"/>
      <c r="F7" s="94"/>
      <c r="G7" s="93">
        <v>0.19260000000000002</v>
      </c>
      <c r="H7" s="16"/>
      <c r="I7" s="16"/>
      <c r="J7" s="317"/>
      <c r="K7" s="315"/>
      <c r="L7" s="315"/>
      <c r="M7" s="315"/>
      <c r="N7" s="315"/>
      <c r="O7" s="315"/>
    </row>
    <row r="8" spans="1:15" ht="15" x14ac:dyDescent="0.3">
      <c r="A8" s="16"/>
      <c r="B8" s="17" t="s">
        <v>5</v>
      </c>
      <c r="C8" s="23" t="s">
        <v>6</v>
      </c>
      <c r="D8" s="133" t="s">
        <v>1</v>
      </c>
      <c r="E8" s="133"/>
      <c r="F8" s="133"/>
      <c r="G8" s="134"/>
      <c r="H8" s="16"/>
      <c r="I8" s="16"/>
      <c r="J8" s="317"/>
      <c r="K8" s="315"/>
      <c r="L8" s="315"/>
      <c r="M8" s="315"/>
      <c r="N8" s="315"/>
      <c r="O8" s="315"/>
    </row>
    <row r="9" spans="1:15" ht="15" x14ac:dyDescent="0.3">
      <c r="A9" s="16"/>
      <c r="B9" s="21" t="s">
        <v>7</v>
      </c>
      <c r="C9" s="22" t="s">
        <v>8</v>
      </c>
      <c r="D9" s="135"/>
      <c r="E9" s="135"/>
      <c r="F9" s="135"/>
      <c r="G9" s="136" t="s">
        <v>1</v>
      </c>
      <c r="H9" s="16"/>
      <c r="I9" s="16"/>
      <c r="J9" s="317"/>
      <c r="K9" s="315"/>
      <c r="L9" s="315"/>
      <c r="M9" s="315"/>
      <c r="N9" s="315"/>
      <c r="O9" s="315"/>
    </row>
    <row r="10" spans="1:15" ht="15" x14ac:dyDescent="0.3">
      <c r="A10" s="16"/>
      <c r="B10" s="17"/>
      <c r="C10" s="18"/>
      <c r="D10" s="100"/>
      <c r="E10" s="100"/>
      <c r="F10" s="100"/>
      <c r="G10" s="99"/>
      <c r="H10" s="16"/>
      <c r="I10" s="16"/>
      <c r="J10" s="317"/>
      <c r="K10" s="315"/>
      <c r="L10" s="315"/>
      <c r="M10" s="315"/>
      <c r="N10" s="315"/>
      <c r="O10" s="315"/>
    </row>
    <row r="11" spans="1:15" ht="15" x14ac:dyDescent="0.3">
      <c r="A11" s="16"/>
      <c r="B11" s="19" t="s">
        <v>9</v>
      </c>
      <c r="C11" s="20"/>
      <c r="D11" s="97"/>
      <c r="E11" s="97"/>
      <c r="F11" s="97"/>
      <c r="G11" s="97"/>
      <c r="H11" s="16"/>
      <c r="I11" s="16"/>
      <c r="J11" s="317"/>
      <c r="K11" s="315"/>
      <c r="L11" s="315"/>
      <c r="M11" s="315"/>
      <c r="N11" s="315"/>
      <c r="O11" s="315"/>
    </row>
    <row r="12" spans="1:15" ht="15" hidden="1" x14ac:dyDescent="0.3">
      <c r="A12" s="16"/>
      <c r="B12" s="21" t="s">
        <v>10</v>
      </c>
      <c r="C12" s="22" t="s">
        <v>66</v>
      </c>
      <c r="D12" s="94"/>
      <c r="E12" s="94"/>
      <c r="F12" s="94"/>
      <c r="G12" s="93">
        <v>1.8919999999999999</v>
      </c>
      <c r="H12" s="16"/>
      <c r="I12" s="16"/>
      <c r="J12" s="317"/>
      <c r="K12" s="315"/>
      <c r="L12" s="315"/>
      <c r="M12" s="315"/>
      <c r="N12" s="315"/>
      <c r="O12" s="315"/>
    </row>
    <row r="13" spans="1:15" ht="15" x14ac:dyDescent="0.3">
      <c r="A13" s="16"/>
      <c r="B13" s="17" t="s">
        <v>11</v>
      </c>
      <c r="C13" s="23" t="s">
        <v>12</v>
      </c>
      <c r="D13" s="98"/>
      <c r="E13" s="98"/>
      <c r="F13" s="98"/>
      <c r="G13" s="99"/>
      <c r="H13" s="16"/>
      <c r="I13" s="16"/>
      <c r="J13" s="317"/>
      <c r="K13" s="315"/>
      <c r="L13" s="315"/>
      <c r="M13" s="315"/>
      <c r="N13" s="315"/>
      <c r="O13" s="315"/>
    </row>
    <row r="14" spans="1:15" ht="15" x14ac:dyDescent="0.3">
      <c r="A14" s="16"/>
      <c r="B14" s="91" t="s">
        <v>13</v>
      </c>
      <c r="C14" s="92" t="s">
        <v>14</v>
      </c>
      <c r="D14" s="131"/>
      <c r="E14" s="131" t="s">
        <v>1</v>
      </c>
      <c r="F14" s="131"/>
      <c r="G14" s="132" t="s">
        <v>1</v>
      </c>
      <c r="H14" s="16"/>
      <c r="I14" s="16"/>
      <c r="J14" s="317"/>
      <c r="K14" s="315"/>
      <c r="L14" s="315"/>
      <c r="M14" s="315"/>
      <c r="N14" s="315"/>
      <c r="O14" s="315"/>
    </row>
    <row r="15" spans="1:15" ht="15" hidden="1" x14ac:dyDescent="0.3">
      <c r="A15" s="16"/>
      <c r="B15" s="24" t="s">
        <v>15</v>
      </c>
      <c r="C15" s="23" t="s">
        <v>16</v>
      </c>
      <c r="D15" s="98"/>
      <c r="E15" s="98"/>
      <c r="F15" s="98"/>
      <c r="G15" s="99"/>
      <c r="H15" s="16"/>
      <c r="I15" s="16"/>
      <c r="J15" s="317"/>
      <c r="K15" s="315"/>
      <c r="L15" s="315"/>
      <c r="M15" s="315"/>
      <c r="N15" s="315"/>
      <c r="O15" s="315"/>
    </row>
    <row r="16" spans="1:15" ht="15" hidden="1" x14ac:dyDescent="0.3">
      <c r="A16" s="16"/>
      <c r="B16" s="21" t="s">
        <v>17</v>
      </c>
      <c r="C16" s="22" t="s">
        <v>18</v>
      </c>
      <c r="D16" s="94"/>
      <c r="E16" s="94"/>
      <c r="F16" s="94"/>
      <c r="G16" s="93"/>
      <c r="H16" s="16"/>
      <c r="I16" s="16"/>
      <c r="J16" s="317"/>
      <c r="K16" s="315"/>
      <c r="L16" s="315"/>
      <c r="M16" s="315"/>
      <c r="N16" s="315"/>
      <c r="O16" s="315"/>
    </row>
    <row r="17" spans="1:15" ht="15" x14ac:dyDescent="0.3">
      <c r="A17" s="16"/>
      <c r="B17" s="25"/>
      <c r="C17" s="26" t="s">
        <v>1</v>
      </c>
      <c r="D17" s="101"/>
      <c r="E17" s="101"/>
      <c r="F17" s="101"/>
      <c r="G17" s="102"/>
      <c r="H17" s="16"/>
      <c r="I17" s="16"/>
      <c r="J17" s="317"/>
      <c r="K17" s="315"/>
      <c r="L17" s="315"/>
      <c r="M17" s="315"/>
      <c r="N17" s="315"/>
      <c r="O17" s="315"/>
    </row>
    <row r="18" spans="1:15" ht="15" x14ac:dyDescent="0.3">
      <c r="A18" s="16"/>
      <c r="B18" s="19" t="s">
        <v>19</v>
      </c>
      <c r="C18" s="20" t="s">
        <v>1</v>
      </c>
      <c r="D18" s="97"/>
      <c r="E18" s="97"/>
      <c r="F18" s="97"/>
      <c r="G18" s="97"/>
      <c r="H18" s="16"/>
      <c r="I18" s="16"/>
      <c r="J18" s="317"/>
      <c r="K18" s="315"/>
      <c r="L18" s="315"/>
      <c r="M18" s="315"/>
      <c r="N18" s="315"/>
      <c r="O18" s="315"/>
    </row>
    <row r="19" spans="1:15" ht="16.5" x14ac:dyDescent="0.3">
      <c r="A19" s="16"/>
      <c r="B19" s="21" t="s">
        <v>20</v>
      </c>
      <c r="C19" s="22" t="s">
        <v>21</v>
      </c>
      <c r="D19" s="131" t="s">
        <v>1</v>
      </c>
      <c r="E19" s="131" t="s">
        <v>1</v>
      </c>
      <c r="F19" s="131"/>
      <c r="G19" s="132" t="s">
        <v>1</v>
      </c>
      <c r="H19" s="16"/>
      <c r="I19" s="16"/>
      <c r="J19" s="314" t="s">
        <v>72</v>
      </c>
      <c r="K19" s="315"/>
      <c r="L19" s="315"/>
      <c r="M19" s="315"/>
      <c r="N19" s="315"/>
      <c r="O19" s="315"/>
    </row>
    <row r="20" spans="1:15" ht="15" hidden="1" x14ac:dyDescent="0.3">
      <c r="A20" s="16"/>
      <c r="B20" s="24" t="s">
        <v>67</v>
      </c>
      <c r="C20" s="23" t="s">
        <v>68</v>
      </c>
      <c r="D20" s="98"/>
      <c r="E20" s="98"/>
      <c r="F20" s="98"/>
      <c r="G20" s="99">
        <v>8.9999999999999993E-3</v>
      </c>
      <c r="H20" s="16"/>
      <c r="I20" s="16"/>
      <c r="J20" s="316" t="s">
        <v>81</v>
      </c>
      <c r="K20" s="315"/>
      <c r="L20" s="315"/>
      <c r="M20" s="315"/>
      <c r="N20" s="315"/>
      <c r="O20" s="315"/>
    </row>
    <row r="21" spans="1:15" ht="15" hidden="1" x14ac:dyDescent="0.3">
      <c r="A21" s="16"/>
      <c r="B21" s="21" t="s">
        <v>69</v>
      </c>
      <c r="C21" s="22" t="s">
        <v>22</v>
      </c>
      <c r="D21" s="94"/>
      <c r="E21" s="94"/>
      <c r="F21" s="94"/>
      <c r="G21" s="93"/>
      <c r="H21" s="16"/>
      <c r="I21" s="16"/>
      <c r="J21" s="317"/>
      <c r="K21" s="315"/>
      <c r="L21" s="315"/>
      <c r="M21" s="315"/>
      <c r="N21" s="315"/>
      <c r="O21" s="315"/>
    </row>
    <row r="22" spans="1:15" ht="15" x14ac:dyDescent="0.3">
      <c r="A22" s="16"/>
      <c r="B22" s="25"/>
      <c r="C22" s="26"/>
      <c r="D22" s="101"/>
      <c r="E22" s="101"/>
      <c r="F22" s="101"/>
      <c r="G22" s="102"/>
      <c r="H22" s="16"/>
      <c r="I22" s="16"/>
      <c r="J22" s="317"/>
      <c r="K22" s="315"/>
      <c r="L22" s="315"/>
      <c r="M22" s="315"/>
      <c r="N22" s="315"/>
      <c r="O22" s="315"/>
    </row>
    <row r="23" spans="1:15" ht="15" x14ac:dyDescent="0.3">
      <c r="A23" s="16"/>
      <c r="B23" s="19" t="s">
        <v>23</v>
      </c>
      <c r="C23" s="20"/>
      <c r="D23" s="97"/>
      <c r="E23" s="97"/>
      <c r="F23" s="97"/>
      <c r="G23" s="97"/>
      <c r="H23" s="16"/>
      <c r="I23" s="16"/>
      <c r="J23" s="317"/>
      <c r="K23" s="315"/>
      <c r="L23" s="315"/>
      <c r="M23" s="315"/>
      <c r="N23" s="315"/>
      <c r="O23" s="315"/>
    </row>
    <row r="24" spans="1:15" ht="15" x14ac:dyDescent="0.3">
      <c r="A24" s="16"/>
      <c r="B24" s="21" t="s">
        <v>24</v>
      </c>
      <c r="C24" s="22" t="s">
        <v>25</v>
      </c>
      <c r="D24" s="135" t="s">
        <v>1</v>
      </c>
      <c r="E24" s="135"/>
      <c r="F24" s="135"/>
      <c r="G24" s="136" t="s">
        <v>1</v>
      </c>
      <c r="H24" s="16"/>
      <c r="I24" s="16"/>
      <c r="J24" s="317"/>
      <c r="K24" s="315"/>
      <c r="L24" s="315"/>
      <c r="M24" s="315"/>
      <c r="N24" s="315"/>
      <c r="O24" s="315"/>
    </row>
    <row r="25" spans="1:15" ht="15" x14ac:dyDescent="0.3">
      <c r="A25" s="16"/>
      <c r="B25" s="17" t="s">
        <v>26</v>
      </c>
      <c r="C25" s="23" t="s">
        <v>27</v>
      </c>
      <c r="D25" s="133"/>
      <c r="E25" s="133"/>
      <c r="F25" s="133"/>
      <c r="G25" s="134" t="s">
        <v>1</v>
      </c>
      <c r="H25" s="16"/>
      <c r="I25" s="16"/>
      <c r="J25" s="317"/>
      <c r="K25" s="315"/>
      <c r="L25" s="315"/>
      <c r="M25" s="315"/>
      <c r="N25" s="315"/>
      <c r="O25" s="315"/>
    </row>
    <row r="26" spans="1:15" ht="15" hidden="1" x14ac:dyDescent="0.3">
      <c r="A26" s="16"/>
      <c r="B26" s="21" t="s">
        <v>28</v>
      </c>
      <c r="C26" s="22" t="s">
        <v>29</v>
      </c>
      <c r="D26" s="94"/>
      <c r="E26" s="94"/>
      <c r="F26" s="94"/>
      <c r="G26" s="93"/>
      <c r="H26" s="16"/>
      <c r="I26" s="16"/>
      <c r="J26" s="317"/>
      <c r="K26" s="315"/>
      <c r="L26" s="315"/>
      <c r="M26" s="315"/>
      <c r="N26" s="315"/>
      <c r="O26" s="315"/>
    </row>
    <row r="27" spans="1:15" ht="15" x14ac:dyDescent="0.3">
      <c r="A27" s="16"/>
      <c r="B27" s="25"/>
      <c r="C27" s="26"/>
      <c r="D27" s="101"/>
      <c r="E27" s="101"/>
      <c r="F27" s="101"/>
      <c r="G27" s="102"/>
      <c r="H27" s="16"/>
      <c r="I27" s="16"/>
      <c r="J27" s="317"/>
      <c r="K27" s="315"/>
      <c r="L27" s="315"/>
      <c r="M27" s="315"/>
      <c r="N27" s="315"/>
      <c r="O27" s="315"/>
    </row>
    <row r="28" spans="1:15" ht="15" x14ac:dyDescent="0.3">
      <c r="A28" s="16"/>
      <c r="B28" s="19" t="s">
        <v>30</v>
      </c>
      <c r="C28" s="20"/>
      <c r="D28" s="97"/>
      <c r="E28" s="97"/>
      <c r="F28" s="97"/>
      <c r="G28" s="97"/>
      <c r="H28" s="16"/>
      <c r="I28" s="16"/>
      <c r="J28" s="317"/>
      <c r="K28" s="315"/>
      <c r="L28" s="315"/>
      <c r="M28" s="315"/>
      <c r="N28" s="315"/>
      <c r="O28" s="315"/>
    </row>
    <row r="29" spans="1:15" ht="15" x14ac:dyDescent="0.3">
      <c r="A29" s="16"/>
      <c r="B29" s="21" t="s">
        <v>31</v>
      </c>
      <c r="C29" s="22" t="s">
        <v>88</v>
      </c>
      <c r="D29" s="131" t="s">
        <v>1</v>
      </c>
      <c r="E29" s="131"/>
      <c r="F29" s="131"/>
      <c r="G29" s="132" t="s">
        <v>1</v>
      </c>
      <c r="H29" s="16"/>
      <c r="I29" s="16"/>
      <c r="J29" s="317"/>
      <c r="K29" s="315"/>
      <c r="L29" s="315"/>
      <c r="M29" s="315"/>
      <c r="N29" s="315"/>
      <c r="O29" s="315"/>
    </row>
    <row r="30" spans="1:15" ht="15" x14ac:dyDescent="0.3">
      <c r="A30" s="16"/>
      <c r="B30" s="17" t="s">
        <v>32</v>
      </c>
      <c r="C30" s="23" t="s">
        <v>33</v>
      </c>
      <c r="D30" s="139"/>
      <c r="E30" s="139"/>
      <c r="F30" s="139"/>
      <c r="G30" s="140"/>
      <c r="H30" s="16"/>
      <c r="I30" s="16"/>
      <c r="J30" s="317"/>
      <c r="K30" s="315"/>
      <c r="L30" s="315"/>
      <c r="M30" s="315"/>
      <c r="N30" s="315"/>
      <c r="O30" s="315"/>
    </row>
    <row r="31" spans="1:15" ht="15" hidden="1" x14ac:dyDescent="0.3">
      <c r="A31" s="16"/>
      <c r="B31" s="21" t="s">
        <v>34</v>
      </c>
      <c r="C31" s="22" t="s">
        <v>35</v>
      </c>
      <c r="D31" s="131"/>
      <c r="E31" s="131"/>
      <c r="F31" s="131"/>
      <c r="G31" s="132"/>
      <c r="H31" s="16"/>
      <c r="I31" s="16"/>
      <c r="J31" s="317"/>
      <c r="K31" s="315"/>
      <c r="L31" s="315"/>
      <c r="M31" s="315"/>
      <c r="N31" s="315"/>
      <c r="O31" s="315"/>
    </row>
    <row r="32" spans="1:15" ht="15" x14ac:dyDescent="0.3">
      <c r="A32" s="16"/>
      <c r="B32" s="110" t="s">
        <v>36</v>
      </c>
      <c r="C32" s="111" t="s">
        <v>37</v>
      </c>
      <c r="D32" s="141" t="s">
        <v>1</v>
      </c>
      <c r="E32" s="141"/>
      <c r="F32" s="141"/>
      <c r="G32" s="142" t="s">
        <v>1</v>
      </c>
      <c r="H32" s="16"/>
      <c r="I32" s="16"/>
      <c r="J32" s="317"/>
      <c r="K32" s="315"/>
      <c r="L32" s="315"/>
      <c r="M32" s="315"/>
      <c r="N32" s="315"/>
      <c r="O32" s="315"/>
    </row>
    <row r="33" spans="1:15" ht="15" hidden="1" x14ac:dyDescent="0.3">
      <c r="A33" s="16"/>
      <c r="B33" s="21" t="s">
        <v>38</v>
      </c>
      <c r="C33" s="22" t="s">
        <v>39</v>
      </c>
      <c r="D33" s="94"/>
      <c r="E33" s="94"/>
      <c r="F33" s="94"/>
      <c r="G33" s="93"/>
      <c r="H33" s="16"/>
      <c r="I33" s="16"/>
      <c r="J33" s="317"/>
      <c r="K33" s="315"/>
      <c r="L33" s="315"/>
      <c r="M33" s="315"/>
      <c r="N33" s="315"/>
      <c r="O33" s="315"/>
    </row>
    <row r="34" spans="1:15" ht="15" hidden="1" x14ac:dyDescent="0.3">
      <c r="A34" s="16"/>
      <c r="B34" s="17" t="s">
        <v>40</v>
      </c>
      <c r="C34" s="23" t="s">
        <v>41</v>
      </c>
      <c r="D34" s="98"/>
      <c r="E34" s="98"/>
      <c r="F34" s="98"/>
      <c r="G34" s="99">
        <v>5.1999999999999998E-2</v>
      </c>
      <c r="H34" s="16"/>
      <c r="I34" s="16"/>
      <c r="J34" s="317"/>
      <c r="K34" s="315"/>
      <c r="L34" s="315"/>
      <c r="M34" s="315"/>
      <c r="N34" s="315"/>
      <c r="O34" s="315"/>
    </row>
    <row r="35" spans="1:15" ht="15" x14ac:dyDescent="0.3">
      <c r="A35" s="16"/>
      <c r="B35" s="17"/>
      <c r="C35" s="23"/>
      <c r="D35" s="98"/>
      <c r="E35" s="98"/>
      <c r="F35" s="98"/>
      <c r="G35" s="99"/>
      <c r="H35" s="16"/>
      <c r="I35" s="16"/>
      <c r="J35" s="317"/>
      <c r="K35" s="315"/>
      <c r="L35" s="315"/>
      <c r="M35" s="315"/>
      <c r="N35" s="315"/>
      <c r="O35" s="315"/>
    </row>
    <row r="36" spans="1:15" ht="15" x14ac:dyDescent="0.3">
      <c r="A36" s="16"/>
      <c r="B36" s="19" t="s">
        <v>44</v>
      </c>
      <c r="C36" s="20"/>
      <c r="D36" s="97"/>
      <c r="E36" s="97"/>
      <c r="F36" s="97"/>
      <c r="G36" s="97"/>
      <c r="H36" s="16"/>
      <c r="I36" s="16"/>
      <c r="J36" s="317"/>
      <c r="K36" s="315"/>
      <c r="L36" s="315"/>
      <c r="M36" s="315"/>
      <c r="N36" s="315"/>
      <c r="O36" s="315"/>
    </row>
    <row r="37" spans="1:15" ht="15" hidden="1" x14ac:dyDescent="0.3">
      <c r="A37" s="16"/>
      <c r="B37" s="21" t="s">
        <v>42</v>
      </c>
      <c r="C37" s="22" t="s">
        <v>43</v>
      </c>
      <c r="D37" s="94"/>
      <c r="E37" s="94"/>
      <c r="F37" s="94"/>
      <c r="G37" s="94" t="s">
        <v>1</v>
      </c>
      <c r="H37" s="16"/>
      <c r="I37" s="16"/>
      <c r="J37" s="317"/>
      <c r="K37" s="315"/>
      <c r="L37" s="315"/>
      <c r="M37" s="315"/>
      <c r="N37" s="315"/>
      <c r="O37" s="315"/>
    </row>
    <row r="38" spans="1:15" ht="15" x14ac:dyDescent="0.3">
      <c r="A38" s="16"/>
      <c r="B38" s="17" t="s">
        <v>52</v>
      </c>
      <c r="C38" s="23" t="s">
        <v>87</v>
      </c>
      <c r="D38" s="98"/>
      <c r="E38" s="98"/>
      <c r="F38" s="98"/>
      <c r="G38" s="98" t="s">
        <v>1</v>
      </c>
      <c r="H38" s="16"/>
      <c r="I38" s="16"/>
      <c r="J38" s="317"/>
      <c r="K38" s="315"/>
      <c r="L38" s="315"/>
      <c r="M38" s="315"/>
      <c r="N38" s="315"/>
      <c r="O38" s="315"/>
    </row>
    <row r="39" spans="1:15" ht="15" x14ac:dyDescent="0.3">
      <c r="A39" s="16"/>
      <c r="B39" s="21" t="s">
        <v>51</v>
      </c>
      <c r="C39" s="22" t="s">
        <v>94</v>
      </c>
      <c r="D39" s="94"/>
      <c r="E39" s="94"/>
      <c r="F39" s="94"/>
      <c r="G39" s="93"/>
      <c r="H39" s="16"/>
      <c r="I39" s="16"/>
      <c r="J39" s="317"/>
      <c r="K39" s="315"/>
      <c r="L39" s="315"/>
      <c r="M39" s="315"/>
      <c r="N39" s="315"/>
      <c r="O39" s="315"/>
    </row>
    <row r="40" spans="1:15" ht="15" x14ac:dyDescent="0.3">
      <c r="A40" s="16"/>
      <c r="B40" s="24" t="s">
        <v>65</v>
      </c>
      <c r="C40" s="23" t="s">
        <v>89</v>
      </c>
      <c r="D40" s="98"/>
      <c r="E40" s="98"/>
      <c r="F40" s="98"/>
      <c r="G40" s="99"/>
      <c r="H40" s="16"/>
      <c r="I40" s="16"/>
      <c r="J40" s="317"/>
      <c r="K40" s="315"/>
      <c r="L40" s="315"/>
      <c r="M40" s="315"/>
      <c r="N40" s="315"/>
      <c r="O40" s="315"/>
    </row>
    <row r="41" spans="1:15" ht="15" x14ac:dyDescent="0.3">
      <c r="A41" s="16"/>
      <c r="B41" s="21" t="s">
        <v>55</v>
      </c>
      <c r="C41" s="22" t="s">
        <v>95</v>
      </c>
      <c r="D41" s="94"/>
      <c r="E41" s="94"/>
      <c r="F41" s="94"/>
      <c r="G41" s="93"/>
      <c r="H41" s="16"/>
      <c r="I41" s="16"/>
      <c r="J41" s="317"/>
      <c r="K41" s="315"/>
      <c r="L41" s="315"/>
      <c r="M41" s="315"/>
      <c r="N41" s="315"/>
      <c r="O41" s="315"/>
    </row>
    <row r="42" spans="1:15" ht="15" hidden="1" x14ac:dyDescent="0.3">
      <c r="A42" s="16"/>
      <c r="B42" s="17" t="s">
        <v>47</v>
      </c>
      <c r="C42" s="23" t="s">
        <v>48</v>
      </c>
      <c r="D42" s="98"/>
      <c r="E42" s="98"/>
      <c r="F42" s="98"/>
      <c r="G42" s="99"/>
      <c r="H42" s="16"/>
      <c r="I42" s="16"/>
      <c r="J42" s="317"/>
      <c r="K42" s="315"/>
      <c r="L42" s="315"/>
      <c r="M42" s="315"/>
      <c r="N42" s="315"/>
      <c r="O42" s="315"/>
    </row>
    <row r="43" spans="1:15" ht="15" hidden="1" x14ac:dyDescent="0.3">
      <c r="A43" s="16"/>
      <c r="B43" s="21" t="s">
        <v>45</v>
      </c>
      <c r="C43" s="22" t="s">
        <v>46</v>
      </c>
      <c r="D43" s="94"/>
      <c r="E43" s="94"/>
      <c r="F43" s="94"/>
      <c r="G43" s="93"/>
      <c r="H43" s="16"/>
      <c r="I43" s="16"/>
      <c r="J43" s="317"/>
      <c r="K43" s="315"/>
      <c r="L43" s="315"/>
      <c r="M43" s="315"/>
      <c r="N43" s="315"/>
      <c r="O43" s="315"/>
    </row>
    <row r="44" spans="1:15" ht="15" hidden="1" x14ac:dyDescent="0.3">
      <c r="A44" s="16"/>
      <c r="B44" s="17" t="s">
        <v>49</v>
      </c>
      <c r="C44" s="23" t="s">
        <v>50</v>
      </c>
      <c r="D44" s="98"/>
      <c r="E44" s="98"/>
      <c r="F44" s="98"/>
      <c r="G44" s="99"/>
      <c r="H44" s="16"/>
      <c r="I44" s="16"/>
      <c r="J44" s="317"/>
      <c r="K44" s="315"/>
      <c r="L44" s="315"/>
      <c r="M44" s="315"/>
      <c r="N44" s="315"/>
      <c r="O44" s="315"/>
    </row>
    <row r="45" spans="1:15" ht="15" hidden="1" x14ac:dyDescent="0.3">
      <c r="A45" s="16"/>
      <c r="B45" s="21" t="s">
        <v>53</v>
      </c>
      <c r="C45" s="22" t="s">
        <v>54</v>
      </c>
      <c r="D45" s="94"/>
      <c r="E45" s="94"/>
      <c r="F45" s="94"/>
      <c r="G45" s="93"/>
      <c r="H45" s="16"/>
      <c r="I45" s="16"/>
      <c r="J45" s="317"/>
      <c r="K45" s="315"/>
      <c r="L45" s="315"/>
      <c r="M45" s="315"/>
      <c r="N45" s="315"/>
      <c r="O45" s="315"/>
    </row>
    <row r="46" spans="1:15" ht="15" x14ac:dyDescent="0.3">
      <c r="A46" s="16"/>
      <c r="B46" s="24" t="s">
        <v>64</v>
      </c>
      <c r="C46" s="23" t="s">
        <v>96</v>
      </c>
      <c r="D46" s="139" t="s">
        <v>1</v>
      </c>
      <c r="E46" s="139"/>
      <c r="F46" s="139"/>
      <c r="G46" s="140" t="s">
        <v>1</v>
      </c>
      <c r="H46" s="16"/>
      <c r="I46" s="16"/>
      <c r="J46" s="317"/>
      <c r="K46" s="315"/>
      <c r="L46" s="315"/>
      <c r="M46" s="315"/>
      <c r="N46" s="315"/>
      <c r="O46" s="315"/>
    </row>
    <row r="47" spans="1:15" ht="15" hidden="1" x14ac:dyDescent="0.3">
      <c r="A47" s="16"/>
      <c r="B47" s="21" t="s">
        <v>56</v>
      </c>
      <c r="C47" s="22" t="s">
        <v>57</v>
      </c>
      <c r="D47" s="94"/>
      <c r="E47" s="94"/>
      <c r="F47" s="94"/>
      <c r="G47" s="93"/>
      <c r="H47" s="16"/>
      <c r="I47" s="16"/>
      <c r="J47" s="317"/>
      <c r="K47" s="315"/>
      <c r="L47" s="315"/>
      <c r="M47" s="315"/>
      <c r="N47" s="315"/>
      <c r="O47" s="315"/>
    </row>
    <row r="48" spans="1:15" ht="15" hidden="1" x14ac:dyDescent="0.3">
      <c r="A48" s="16"/>
      <c r="B48" s="17" t="s">
        <v>58</v>
      </c>
      <c r="C48" s="23" t="s">
        <v>59</v>
      </c>
      <c r="D48" s="98"/>
      <c r="E48" s="98"/>
      <c r="F48" s="98"/>
      <c r="G48" s="99"/>
      <c r="H48" s="16"/>
      <c r="I48" s="16"/>
      <c r="J48" s="317"/>
      <c r="K48" s="315"/>
      <c r="L48" s="315"/>
      <c r="M48" s="315"/>
      <c r="N48" s="315"/>
      <c r="O48" s="315"/>
    </row>
    <row r="49" spans="1:15" ht="15" hidden="1" x14ac:dyDescent="0.3">
      <c r="A49" s="16"/>
      <c r="B49" s="21" t="s">
        <v>60</v>
      </c>
      <c r="C49" s="22" t="s">
        <v>61</v>
      </c>
      <c r="D49" s="94"/>
      <c r="E49" s="94"/>
      <c r="F49" s="94"/>
      <c r="G49" s="93"/>
      <c r="H49" s="16"/>
      <c r="I49" s="16"/>
      <c r="J49" s="317"/>
      <c r="K49" s="315"/>
      <c r="L49" s="315"/>
      <c r="M49" s="315"/>
      <c r="N49" s="315"/>
      <c r="O49" s="315"/>
    </row>
    <row r="50" spans="1:15" ht="15" hidden="1" x14ac:dyDescent="0.3">
      <c r="A50" s="16"/>
      <c r="B50" s="17" t="s">
        <v>62</v>
      </c>
      <c r="C50" s="23" t="s">
        <v>63</v>
      </c>
      <c r="D50" s="98"/>
      <c r="E50" s="98"/>
      <c r="F50" s="98"/>
      <c r="G50" s="99"/>
      <c r="H50" s="17"/>
      <c r="I50" s="17"/>
      <c r="J50" s="317"/>
      <c r="K50" s="315"/>
      <c r="L50" s="315"/>
      <c r="M50" s="315"/>
      <c r="N50" s="315"/>
      <c r="O50" s="315"/>
    </row>
    <row r="51" spans="1:15" s="113" customFormat="1" ht="15" x14ac:dyDescent="0.3">
      <c r="A51" s="112"/>
      <c r="B51" s="114" t="s">
        <v>92</v>
      </c>
      <c r="C51" s="114" t="s">
        <v>93</v>
      </c>
      <c r="D51" s="137" t="s">
        <v>1</v>
      </c>
      <c r="E51" s="137" t="s">
        <v>1</v>
      </c>
      <c r="F51" s="137"/>
      <c r="G51" s="138"/>
      <c r="H51" s="24"/>
      <c r="I51" s="24"/>
      <c r="J51" s="317"/>
      <c r="K51" s="315"/>
      <c r="L51" s="315"/>
      <c r="M51" s="315"/>
      <c r="N51" s="315"/>
      <c r="O51" s="315"/>
    </row>
    <row r="52" spans="1:15" ht="15" x14ac:dyDescent="0.3">
      <c r="A52" s="17"/>
      <c r="B52" s="27"/>
      <c r="C52" s="27"/>
      <c r="D52" s="103"/>
      <c r="E52" s="103"/>
      <c r="F52" s="103"/>
      <c r="G52" s="104"/>
      <c r="H52" s="17"/>
      <c r="I52" s="17"/>
      <c r="J52" s="317"/>
      <c r="K52" s="315"/>
      <c r="L52" s="315"/>
      <c r="M52" s="315"/>
      <c r="N52" s="315"/>
      <c r="O52" s="315"/>
    </row>
    <row r="53" spans="1:15" ht="15" x14ac:dyDescent="0.3">
      <c r="A53" s="17"/>
      <c r="B53" s="318" t="s">
        <v>71</v>
      </c>
      <c r="C53" s="319"/>
      <c r="D53" s="319"/>
      <c r="E53" s="319"/>
      <c r="F53" s="319"/>
      <c r="G53" s="319"/>
      <c r="H53" s="319"/>
      <c r="I53" s="320"/>
      <c r="J53" s="317"/>
      <c r="K53" s="315"/>
      <c r="L53" s="315"/>
      <c r="M53" s="315"/>
      <c r="N53" s="315"/>
      <c r="O53" s="315"/>
    </row>
    <row r="54" spans="1:15" ht="15" x14ac:dyDescent="0.3">
      <c r="A54" s="16"/>
      <c r="B54" s="321" t="s">
        <v>79</v>
      </c>
      <c r="C54" s="319"/>
      <c r="D54" s="319"/>
      <c r="E54" s="319"/>
      <c r="F54" s="319"/>
      <c r="G54" s="319"/>
      <c r="H54" s="319"/>
      <c r="I54" s="320"/>
      <c r="J54" s="317"/>
      <c r="K54" s="315"/>
      <c r="L54" s="315"/>
      <c r="M54" s="315"/>
      <c r="N54" s="315"/>
      <c r="O54" s="315"/>
    </row>
    <row r="55" spans="1:15" ht="15" x14ac:dyDescent="0.3">
      <c r="A55" s="16"/>
      <c r="B55" s="321"/>
      <c r="C55" s="319"/>
      <c r="D55" s="319"/>
      <c r="E55" s="319"/>
      <c r="F55" s="319"/>
      <c r="G55" s="319"/>
      <c r="H55" s="319"/>
      <c r="I55" s="320"/>
      <c r="J55" s="317"/>
      <c r="K55" s="315"/>
      <c r="L55" s="315"/>
      <c r="M55" s="315"/>
      <c r="N55" s="315"/>
      <c r="O55" s="315"/>
    </row>
    <row r="56" spans="1:15" ht="15" x14ac:dyDescent="0.3">
      <c r="A56" s="16"/>
      <c r="B56" s="28"/>
      <c r="C56" s="29"/>
      <c r="D56" s="105"/>
      <c r="E56" s="105"/>
      <c r="F56" s="105"/>
      <c r="G56" s="105"/>
      <c r="H56" s="29"/>
      <c r="I56" s="30"/>
      <c r="J56" s="317"/>
      <c r="K56" s="315"/>
      <c r="L56" s="315"/>
      <c r="M56" s="315"/>
      <c r="N56" s="315"/>
      <c r="O56" s="315"/>
    </row>
    <row r="57" spans="1:15" ht="15" x14ac:dyDescent="0.3">
      <c r="A57" s="16"/>
      <c r="B57" s="28"/>
      <c r="C57" s="29"/>
      <c r="D57" s="105"/>
      <c r="E57" s="105"/>
      <c r="F57" s="105"/>
      <c r="G57" s="105"/>
      <c r="H57" s="29"/>
      <c r="I57" s="31"/>
      <c r="J57" s="317"/>
      <c r="K57" s="315"/>
      <c r="L57" s="315"/>
      <c r="M57" s="315"/>
      <c r="N57" s="315"/>
      <c r="O57" s="315"/>
    </row>
    <row r="58" spans="1:15" ht="15" x14ac:dyDescent="0.3">
      <c r="A58" s="16"/>
      <c r="B58" s="28"/>
      <c r="C58" s="29"/>
      <c r="D58" s="105"/>
      <c r="E58" s="105"/>
      <c r="F58" s="105"/>
      <c r="G58" s="105"/>
      <c r="H58" s="29"/>
      <c r="I58" s="30"/>
      <c r="J58" s="317"/>
      <c r="K58" s="315"/>
      <c r="L58" s="315"/>
      <c r="M58" s="315"/>
      <c r="N58" s="315"/>
      <c r="O58" s="315"/>
    </row>
    <row r="59" spans="1:15" ht="15" x14ac:dyDescent="0.3">
      <c r="A59" s="16"/>
      <c r="B59" s="28"/>
      <c r="C59" s="29"/>
      <c r="D59" s="105"/>
      <c r="E59" s="105"/>
      <c r="F59" s="105"/>
      <c r="G59" s="105"/>
      <c r="H59" s="29"/>
      <c r="I59" s="31"/>
      <c r="J59" s="317"/>
      <c r="K59" s="315"/>
      <c r="L59" s="315"/>
      <c r="M59" s="315"/>
      <c r="N59" s="315"/>
      <c r="O59" s="315"/>
    </row>
    <row r="60" spans="1:15" ht="15" x14ac:dyDescent="0.3">
      <c r="A60" s="16"/>
      <c r="B60" s="28"/>
      <c r="C60" s="29"/>
      <c r="D60" s="105"/>
      <c r="E60" s="105"/>
      <c r="F60" s="105"/>
      <c r="G60" s="105"/>
      <c r="H60" s="29"/>
      <c r="I60" s="31"/>
      <c r="J60" s="317"/>
      <c r="K60" s="315"/>
      <c r="L60" s="315"/>
      <c r="M60" s="315"/>
      <c r="N60" s="315"/>
      <c r="O60" s="315"/>
    </row>
    <row r="61" spans="1:15" ht="15" x14ac:dyDescent="0.3">
      <c r="A61" s="16"/>
      <c r="B61" s="28"/>
      <c r="C61" s="29"/>
      <c r="D61" s="105"/>
      <c r="E61" s="105"/>
      <c r="F61" s="105"/>
      <c r="G61" s="105"/>
      <c r="H61" s="29"/>
      <c r="I61" s="30"/>
      <c r="J61" s="317"/>
      <c r="K61" s="315"/>
      <c r="L61" s="315"/>
      <c r="M61" s="315"/>
      <c r="N61" s="315"/>
      <c r="O61" s="315"/>
    </row>
    <row r="62" spans="1:15" ht="15" x14ac:dyDescent="0.3">
      <c r="A62" s="16"/>
      <c r="B62" s="28"/>
      <c r="C62" s="29"/>
      <c r="D62" s="105"/>
      <c r="E62" s="105"/>
      <c r="F62" s="105"/>
      <c r="G62" s="105"/>
      <c r="H62" s="29"/>
      <c r="I62" s="31"/>
      <c r="J62" s="317"/>
      <c r="K62" s="315"/>
      <c r="L62" s="315"/>
      <c r="M62" s="315"/>
      <c r="N62" s="315"/>
      <c r="O62" s="315"/>
    </row>
    <row r="63" spans="1:15" ht="15" x14ac:dyDescent="0.3">
      <c r="A63" s="16"/>
      <c r="B63" s="28"/>
      <c r="C63" s="29"/>
      <c r="D63" s="105"/>
      <c r="E63" s="105"/>
      <c r="F63" s="105"/>
      <c r="G63" s="105"/>
      <c r="H63" s="29"/>
      <c r="I63" s="30"/>
      <c r="J63" s="317"/>
      <c r="K63" s="315"/>
      <c r="L63" s="315"/>
      <c r="M63" s="315"/>
      <c r="N63" s="315"/>
      <c r="O63" s="315"/>
    </row>
    <row r="64" spans="1:15" ht="15" x14ac:dyDescent="0.3">
      <c r="A64" s="16"/>
      <c r="B64" s="28"/>
      <c r="C64" s="29"/>
      <c r="D64" s="105"/>
      <c r="E64" s="105"/>
      <c r="F64" s="105"/>
      <c r="G64" s="105"/>
      <c r="H64" s="29"/>
      <c r="I64" s="30"/>
      <c r="J64" s="317"/>
      <c r="K64" s="315"/>
      <c r="L64" s="315"/>
      <c r="M64" s="315"/>
      <c r="N64" s="315"/>
      <c r="O64" s="315"/>
    </row>
    <row r="65" spans="1:15" ht="15" x14ac:dyDescent="0.3">
      <c r="A65" s="32"/>
      <c r="B65" s="28"/>
      <c r="C65" s="29"/>
      <c r="D65" s="105"/>
      <c r="E65" s="105"/>
      <c r="F65" s="105"/>
      <c r="G65" s="105"/>
      <c r="H65" s="29"/>
      <c r="I65" s="31"/>
      <c r="J65" s="317"/>
      <c r="K65" s="315"/>
      <c r="L65" s="315"/>
      <c r="M65" s="315"/>
      <c r="N65" s="315"/>
      <c r="O65" s="315"/>
    </row>
    <row r="66" spans="1:15" ht="15" x14ac:dyDescent="0.3">
      <c r="A66" s="32"/>
      <c r="B66" s="28"/>
      <c r="C66" s="29"/>
      <c r="D66" s="105"/>
      <c r="E66" s="105"/>
      <c r="F66" s="105"/>
      <c r="G66" s="105"/>
      <c r="H66" s="29"/>
      <c r="I66" s="33"/>
      <c r="J66" s="317"/>
      <c r="K66" s="315"/>
      <c r="L66" s="315"/>
      <c r="M66" s="315"/>
      <c r="N66" s="315"/>
      <c r="O66" s="315"/>
    </row>
    <row r="67" spans="1:15" ht="15" x14ac:dyDescent="0.3">
      <c r="A67" s="32"/>
      <c r="B67" s="28"/>
      <c r="C67" s="29"/>
      <c r="D67" s="105"/>
      <c r="E67" s="105"/>
      <c r="F67" s="105"/>
      <c r="G67" s="105"/>
      <c r="H67" s="29"/>
      <c r="I67" s="33"/>
      <c r="J67" s="317"/>
      <c r="K67" s="315"/>
      <c r="L67" s="315"/>
      <c r="M67" s="315"/>
      <c r="N67" s="315"/>
      <c r="O67" s="315"/>
    </row>
    <row r="68" spans="1:15" ht="15" x14ac:dyDescent="0.3">
      <c r="A68" s="32"/>
      <c r="B68" s="28"/>
      <c r="C68" s="29"/>
      <c r="D68" s="105"/>
      <c r="E68" s="105"/>
      <c r="F68" s="105"/>
      <c r="G68" s="105"/>
      <c r="H68" s="29"/>
      <c r="I68" s="33"/>
      <c r="J68" s="317"/>
      <c r="K68" s="315"/>
      <c r="L68" s="315"/>
      <c r="M68" s="315"/>
      <c r="N68" s="315"/>
      <c r="O68" s="315"/>
    </row>
    <row r="69" spans="1:15" ht="15" x14ac:dyDescent="0.3">
      <c r="A69" s="32"/>
      <c r="B69" s="28"/>
      <c r="C69" s="29"/>
      <c r="D69" s="105"/>
      <c r="E69" s="105"/>
      <c r="F69" s="105"/>
      <c r="G69" s="105"/>
      <c r="H69" s="29"/>
      <c r="I69" s="33"/>
      <c r="J69" s="317"/>
      <c r="K69" s="315"/>
      <c r="L69" s="315"/>
      <c r="M69" s="315"/>
      <c r="N69" s="315"/>
      <c r="O69" s="315"/>
    </row>
    <row r="70" spans="1:15" ht="15" x14ac:dyDescent="0.3">
      <c r="A70" s="32"/>
      <c r="B70" s="28"/>
      <c r="C70" s="29"/>
      <c r="D70" s="105"/>
      <c r="E70" s="105"/>
      <c r="F70" s="105"/>
      <c r="G70" s="105"/>
      <c r="H70" s="29"/>
      <c r="I70" s="33"/>
      <c r="J70" s="317"/>
      <c r="K70" s="315"/>
      <c r="L70" s="315"/>
      <c r="M70" s="315"/>
      <c r="N70" s="315"/>
      <c r="O70" s="315"/>
    </row>
    <row r="71" spans="1:15" ht="15" x14ac:dyDescent="0.3">
      <c r="A71" s="32"/>
      <c r="B71" s="28"/>
      <c r="C71" s="29"/>
      <c r="D71" s="105"/>
      <c r="E71" s="105"/>
      <c r="F71" s="105"/>
      <c r="G71" s="105"/>
      <c r="H71" s="29"/>
      <c r="I71" s="33"/>
      <c r="J71" s="317"/>
      <c r="K71" s="315"/>
      <c r="L71" s="315"/>
      <c r="M71" s="315"/>
      <c r="N71" s="315"/>
      <c r="O71" s="315"/>
    </row>
    <row r="72" spans="1:15" ht="15" x14ac:dyDescent="0.3">
      <c r="A72" s="32"/>
      <c r="B72" s="28"/>
      <c r="C72" s="29"/>
      <c r="D72" s="105"/>
      <c r="E72" s="105"/>
      <c r="F72" s="105"/>
      <c r="G72" s="105"/>
      <c r="H72" s="29"/>
      <c r="I72" s="33"/>
      <c r="J72" s="317"/>
      <c r="K72" s="315"/>
      <c r="L72" s="315"/>
      <c r="M72" s="315"/>
      <c r="N72" s="315"/>
      <c r="O72" s="315"/>
    </row>
    <row r="73" spans="1:15" ht="15" x14ac:dyDescent="0.3">
      <c r="A73" s="32"/>
      <c r="B73" s="28"/>
      <c r="C73" s="29"/>
      <c r="D73" s="105"/>
      <c r="E73" s="105"/>
      <c r="F73" s="105"/>
      <c r="G73" s="105"/>
      <c r="H73" s="29"/>
      <c r="I73" s="33"/>
      <c r="J73" s="317"/>
      <c r="K73" s="315"/>
      <c r="L73" s="315"/>
      <c r="M73" s="315"/>
      <c r="N73" s="315"/>
      <c r="O73" s="315"/>
    </row>
    <row r="74" spans="1:15" ht="15" x14ac:dyDescent="0.3">
      <c r="A74" s="32"/>
      <c r="B74" s="28"/>
      <c r="C74" s="29"/>
      <c r="D74" s="105"/>
      <c r="E74" s="105"/>
      <c r="F74" s="105"/>
      <c r="G74" s="105"/>
      <c r="H74" s="29"/>
      <c r="I74" s="33"/>
      <c r="J74" s="317"/>
      <c r="K74" s="315"/>
      <c r="L74" s="315"/>
      <c r="M74" s="315"/>
      <c r="N74" s="315"/>
      <c r="O74" s="315"/>
    </row>
    <row r="75" spans="1:15" ht="15" x14ac:dyDescent="0.3">
      <c r="A75" s="32"/>
      <c r="B75" s="28"/>
      <c r="C75" s="29"/>
      <c r="D75" s="105"/>
      <c r="E75" s="105"/>
      <c r="F75" s="105"/>
      <c r="G75" s="105"/>
      <c r="H75" s="29"/>
      <c r="I75" s="30"/>
      <c r="J75" s="317"/>
      <c r="K75" s="315"/>
      <c r="L75" s="315"/>
      <c r="M75" s="315"/>
      <c r="N75" s="315"/>
      <c r="O75" s="315"/>
    </row>
    <row r="76" spans="1:15" ht="15" x14ac:dyDescent="0.3">
      <c r="A76" s="32"/>
      <c r="B76" s="28"/>
      <c r="C76" s="29"/>
      <c r="D76" s="105"/>
      <c r="E76" s="105"/>
      <c r="F76" s="105"/>
      <c r="G76" s="105"/>
      <c r="H76" s="29"/>
      <c r="I76" s="30"/>
      <c r="J76" s="317"/>
      <c r="K76" s="315"/>
      <c r="L76" s="315"/>
      <c r="M76" s="315"/>
      <c r="N76" s="315"/>
      <c r="O76" s="315"/>
    </row>
    <row r="77" spans="1:15" ht="15" x14ac:dyDescent="0.3">
      <c r="A77" s="32"/>
      <c r="B77" s="28"/>
      <c r="C77" s="29"/>
      <c r="D77" s="105"/>
      <c r="E77" s="105"/>
      <c r="F77" s="105"/>
      <c r="G77" s="105"/>
      <c r="H77" s="29"/>
      <c r="I77" s="31"/>
      <c r="J77" s="317"/>
      <c r="K77" s="315"/>
      <c r="L77" s="315"/>
      <c r="M77" s="315"/>
      <c r="N77" s="315"/>
      <c r="O77" s="315"/>
    </row>
    <row r="78" spans="1:15" ht="15" x14ac:dyDescent="0.3">
      <c r="A78" s="32"/>
      <c r="B78" s="28"/>
      <c r="C78" s="29"/>
      <c r="D78" s="105"/>
      <c r="E78" s="105"/>
      <c r="F78" s="105"/>
      <c r="G78" s="105"/>
      <c r="H78" s="29"/>
      <c r="I78" s="30"/>
      <c r="J78" s="317"/>
      <c r="K78" s="315"/>
      <c r="L78" s="315"/>
      <c r="M78" s="315"/>
      <c r="N78" s="315"/>
      <c r="O78" s="315"/>
    </row>
    <row r="79" spans="1:15" ht="15" x14ac:dyDescent="0.3">
      <c r="A79" s="32"/>
      <c r="B79" s="28"/>
      <c r="C79" s="29"/>
      <c r="D79" s="105"/>
      <c r="E79" s="105"/>
      <c r="F79" s="105"/>
      <c r="G79" s="105"/>
      <c r="H79" s="29"/>
      <c r="I79" s="31"/>
      <c r="J79" s="317"/>
      <c r="K79" s="315"/>
      <c r="L79" s="315"/>
      <c r="M79" s="315"/>
      <c r="N79" s="315"/>
      <c r="O79" s="315"/>
    </row>
    <row r="80" spans="1:15" ht="15" x14ac:dyDescent="0.3">
      <c r="A80" s="32"/>
      <c r="B80" s="28"/>
      <c r="C80" s="29"/>
      <c r="D80" s="105"/>
      <c r="E80" s="105"/>
      <c r="F80" s="105"/>
      <c r="G80" s="105"/>
      <c r="H80" s="29"/>
      <c r="I80" s="30"/>
      <c r="J80" s="317"/>
      <c r="K80" s="315"/>
      <c r="L80" s="315"/>
      <c r="M80" s="315"/>
      <c r="N80" s="315"/>
      <c r="O80" s="315"/>
    </row>
    <row r="81" spans="1:15" ht="15" x14ac:dyDescent="0.3">
      <c r="A81" s="16"/>
      <c r="B81" s="28"/>
      <c r="C81" s="29"/>
      <c r="D81" s="105"/>
      <c r="E81" s="105"/>
      <c r="F81" s="105"/>
      <c r="G81" s="105"/>
      <c r="H81" s="29"/>
      <c r="I81" s="31"/>
      <c r="J81" s="317"/>
      <c r="K81" s="315"/>
      <c r="L81" s="315"/>
      <c r="M81" s="315"/>
      <c r="N81" s="315"/>
      <c r="O81" s="315"/>
    </row>
    <row r="82" spans="1:15" ht="15" x14ac:dyDescent="0.3">
      <c r="A82" s="16"/>
      <c r="B82" s="28"/>
      <c r="C82" s="29"/>
      <c r="D82" s="105"/>
      <c r="E82" s="105"/>
      <c r="F82" s="105"/>
      <c r="G82" s="105"/>
      <c r="H82" s="29"/>
      <c r="I82" s="30"/>
      <c r="J82" s="317"/>
      <c r="K82" s="315"/>
      <c r="L82" s="315"/>
      <c r="M82" s="315"/>
      <c r="N82" s="315"/>
      <c r="O82" s="315"/>
    </row>
    <row r="83" spans="1:15" ht="15" x14ac:dyDescent="0.3">
      <c r="A83" s="16"/>
      <c r="B83" s="28"/>
      <c r="C83" s="29"/>
      <c r="D83" s="105"/>
      <c r="E83" s="105"/>
      <c r="F83" s="105"/>
      <c r="G83" s="105"/>
      <c r="H83" s="29"/>
      <c r="I83" s="31"/>
      <c r="J83" s="317"/>
      <c r="K83" s="315"/>
      <c r="L83" s="315"/>
      <c r="M83" s="315"/>
      <c r="N83" s="315"/>
      <c r="O83" s="315"/>
    </row>
    <row r="84" spans="1:15" ht="15" x14ac:dyDescent="0.3">
      <c r="A84" s="16"/>
      <c r="B84" s="28"/>
      <c r="C84" s="29"/>
      <c r="D84" s="105"/>
      <c r="E84" s="105"/>
      <c r="F84" s="105"/>
      <c r="G84" s="105"/>
      <c r="H84" s="30"/>
      <c r="I84" s="30"/>
      <c r="J84" s="317"/>
      <c r="K84" s="315"/>
      <c r="L84" s="315"/>
      <c r="M84" s="315"/>
      <c r="N84" s="315"/>
      <c r="O84" s="315"/>
    </row>
    <row r="85" spans="1:15" ht="15" x14ac:dyDescent="0.3">
      <c r="A85" s="16"/>
      <c r="B85" s="28"/>
      <c r="C85" s="29"/>
      <c r="D85" s="105"/>
      <c r="E85" s="105"/>
      <c r="F85" s="105"/>
      <c r="G85" s="105"/>
      <c r="H85" s="30"/>
      <c r="I85" s="31"/>
      <c r="J85" s="317"/>
      <c r="K85" s="315"/>
      <c r="L85" s="315"/>
      <c r="M85" s="315"/>
      <c r="N85" s="315"/>
      <c r="O85" s="315"/>
    </row>
    <row r="86" spans="1:15" ht="15" x14ac:dyDescent="0.3">
      <c r="A86" s="16"/>
      <c r="B86" s="28"/>
      <c r="C86" s="32"/>
      <c r="D86" s="106"/>
      <c r="E86" s="106"/>
      <c r="F86" s="106"/>
      <c r="G86" s="106"/>
      <c r="H86" s="33"/>
      <c r="I86" s="33"/>
      <c r="J86" s="317"/>
      <c r="K86" s="315"/>
      <c r="L86" s="315"/>
      <c r="M86" s="315"/>
      <c r="N86" s="315"/>
      <c r="O86" s="315"/>
    </row>
    <row r="87" spans="1:15" ht="15" x14ac:dyDescent="0.3">
      <c r="A87" s="16"/>
      <c r="B87" s="34"/>
      <c r="C87" s="35"/>
      <c r="D87" s="107"/>
      <c r="E87" s="107"/>
      <c r="F87" s="107"/>
      <c r="G87" s="108"/>
      <c r="H87" s="33"/>
      <c r="I87" s="33"/>
      <c r="J87" s="317"/>
      <c r="K87" s="315"/>
      <c r="L87" s="315"/>
      <c r="M87" s="315"/>
      <c r="N87" s="315"/>
      <c r="O87" s="315"/>
    </row>
    <row r="88" spans="1:15" ht="15" x14ac:dyDescent="0.3">
      <c r="A88" s="16"/>
      <c r="B88" s="34"/>
      <c r="C88" s="35"/>
      <c r="D88" s="107"/>
      <c r="E88" s="107"/>
      <c r="F88" s="107"/>
      <c r="G88" s="108"/>
      <c r="H88" s="33"/>
      <c r="I88" s="33"/>
      <c r="J88" s="317"/>
      <c r="K88" s="315"/>
      <c r="L88" s="315"/>
      <c r="M88" s="315"/>
      <c r="N88" s="315"/>
      <c r="O88" s="315"/>
    </row>
    <row r="89" spans="1:15" ht="15" x14ac:dyDescent="0.3">
      <c r="A89" s="16"/>
      <c r="B89" s="34"/>
      <c r="C89" s="35"/>
      <c r="D89" s="107"/>
      <c r="E89" s="107"/>
      <c r="F89" s="107"/>
      <c r="G89" s="108"/>
      <c r="H89" s="33"/>
      <c r="I89" s="33"/>
      <c r="J89" s="317"/>
      <c r="K89" s="315"/>
      <c r="L89" s="315"/>
      <c r="M89" s="315"/>
      <c r="N89" s="315"/>
      <c r="O89" s="315"/>
    </row>
    <row r="90" spans="1:15" ht="15" x14ac:dyDescent="0.3">
      <c r="A90" s="16"/>
      <c r="B90" s="34"/>
      <c r="C90" s="35"/>
      <c r="D90" s="107"/>
      <c r="E90" s="107"/>
      <c r="F90" s="107"/>
      <c r="G90" s="108"/>
      <c r="H90" s="33"/>
      <c r="I90" s="33"/>
      <c r="J90" s="317"/>
      <c r="K90" s="315"/>
      <c r="L90" s="315"/>
      <c r="M90" s="315"/>
      <c r="N90" s="315"/>
      <c r="O90" s="315"/>
    </row>
    <row r="91" spans="1:15" ht="15" x14ac:dyDescent="0.3">
      <c r="A91" s="17"/>
      <c r="B91" s="34"/>
      <c r="C91" s="35"/>
      <c r="D91" s="107"/>
      <c r="E91" s="107"/>
      <c r="F91" s="107"/>
      <c r="G91" s="108"/>
      <c r="H91" s="33"/>
      <c r="I91" s="33"/>
      <c r="J91" s="317"/>
      <c r="K91" s="315"/>
      <c r="L91" s="315"/>
      <c r="M91" s="315"/>
      <c r="N91" s="315"/>
      <c r="O91" s="315"/>
    </row>
    <row r="92" spans="1:15" ht="15" x14ac:dyDescent="0.3">
      <c r="A92" s="17"/>
      <c r="B92" s="34"/>
      <c r="C92" s="35"/>
      <c r="D92" s="107"/>
      <c r="E92" s="107"/>
      <c r="F92" s="107"/>
      <c r="G92" s="108"/>
      <c r="H92" s="33"/>
      <c r="I92" s="33"/>
      <c r="J92" s="317"/>
      <c r="K92" s="315"/>
      <c r="L92" s="315"/>
      <c r="M92" s="315"/>
      <c r="N92" s="315"/>
      <c r="O92" s="315"/>
    </row>
    <row r="93" spans="1:15" ht="15" x14ac:dyDescent="0.3">
      <c r="A93" s="17"/>
      <c r="B93" s="34"/>
      <c r="C93" s="35"/>
      <c r="D93" s="107"/>
      <c r="E93" s="107"/>
      <c r="F93" s="107"/>
      <c r="G93" s="108"/>
      <c r="H93" s="33"/>
      <c r="I93" s="33"/>
      <c r="J93" s="317"/>
      <c r="K93" s="315"/>
      <c r="L93" s="315"/>
      <c r="M93" s="315"/>
      <c r="N93" s="315"/>
      <c r="O93" s="315"/>
    </row>
    <row r="94" spans="1:15" ht="15" x14ac:dyDescent="0.3">
      <c r="A94" s="16"/>
      <c r="B94" s="34"/>
      <c r="C94" s="35"/>
      <c r="D94" s="107"/>
      <c r="E94" s="107"/>
      <c r="F94" s="107"/>
      <c r="G94" s="108"/>
      <c r="H94" s="30"/>
      <c r="I94" s="30"/>
      <c r="J94" s="317"/>
      <c r="K94" s="315"/>
      <c r="L94" s="315"/>
      <c r="M94" s="315"/>
      <c r="N94" s="315"/>
      <c r="O94" s="315"/>
    </row>
    <row r="95" spans="1:15" ht="15" x14ac:dyDescent="0.3">
      <c r="A95" s="16"/>
      <c r="B95" s="34"/>
      <c r="C95" s="35"/>
      <c r="D95" s="107"/>
      <c r="E95" s="107"/>
      <c r="F95" s="107"/>
      <c r="G95" s="108"/>
      <c r="H95" s="30"/>
      <c r="I95" s="30"/>
      <c r="J95" s="317"/>
      <c r="K95" s="315"/>
      <c r="L95" s="315"/>
      <c r="M95" s="315"/>
      <c r="N95" s="315"/>
      <c r="O95" s="315"/>
    </row>
    <row r="96" spans="1:15" ht="15" x14ac:dyDescent="0.3">
      <c r="A96" s="16"/>
      <c r="B96" s="34"/>
      <c r="C96" s="35"/>
      <c r="D96" s="107"/>
      <c r="E96" s="107"/>
      <c r="F96" s="107"/>
      <c r="G96" s="108"/>
      <c r="H96" s="30"/>
      <c r="I96" s="30"/>
      <c r="J96" s="317"/>
      <c r="K96" s="315"/>
      <c r="L96" s="315"/>
      <c r="M96" s="315"/>
      <c r="N96" s="315"/>
      <c r="O96" s="315"/>
    </row>
    <row r="97" spans="1:15" ht="15" x14ac:dyDescent="0.3">
      <c r="A97" s="32"/>
      <c r="B97" s="34"/>
      <c r="C97" s="35"/>
      <c r="D97" s="107"/>
      <c r="E97" s="107"/>
      <c r="F97" s="107"/>
      <c r="G97" s="108"/>
      <c r="H97" s="31"/>
      <c r="I97" s="31"/>
      <c r="J97" s="317"/>
      <c r="K97" s="315"/>
      <c r="L97" s="315"/>
      <c r="M97" s="315"/>
      <c r="N97" s="315"/>
      <c r="O97" s="315"/>
    </row>
    <row r="98" spans="1:15" ht="15" x14ac:dyDescent="0.3">
      <c r="A98" s="32"/>
      <c r="B98" s="34"/>
      <c r="C98" s="35"/>
      <c r="D98" s="107"/>
      <c r="E98" s="107"/>
      <c r="F98" s="107"/>
      <c r="G98" s="108"/>
      <c r="H98" s="30"/>
      <c r="I98" s="30"/>
      <c r="J98" s="317"/>
      <c r="K98" s="315"/>
      <c r="L98" s="315"/>
      <c r="M98" s="315"/>
      <c r="N98" s="315"/>
      <c r="O98" s="315"/>
    </row>
    <row r="99" spans="1:15" ht="15" x14ac:dyDescent="0.3">
      <c r="A99" s="32"/>
      <c r="B99" s="34"/>
      <c r="C99" s="35"/>
      <c r="D99" s="107"/>
      <c r="E99" s="107"/>
      <c r="F99" s="107"/>
      <c r="G99" s="108"/>
      <c r="H99" s="33"/>
      <c r="I99" s="33"/>
      <c r="J99" s="317"/>
      <c r="K99" s="315"/>
      <c r="L99" s="315"/>
      <c r="M99" s="315"/>
      <c r="N99" s="315"/>
      <c r="O99" s="315"/>
    </row>
    <row r="100" spans="1:15" ht="15" x14ac:dyDescent="0.3">
      <c r="A100" s="32"/>
      <c r="B100" s="34"/>
      <c r="C100" s="35"/>
      <c r="D100" s="107"/>
      <c r="E100" s="107"/>
      <c r="F100" s="107"/>
      <c r="G100" s="108"/>
      <c r="H100" s="33"/>
      <c r="I100" s="33"/>
      <c r="J100" s="317"/>
      <c r="K100" s="315"/>
      <c r="L100" s="315"/>
      <c r="M100" s="315"/>
      <c r="N100" s="315"/>
      <c r="O100" s="315"/>
    </row>
    <row r="101" spans="1:15" ht="15" x14ac:dyDescent="0.3">
      <c r="A101" s="32"/>
      <c r="B101" s="34"/>
      <c r="C101" s="35"/>
      <c r="D101" s="107"/>
      <c r="E101" s="107"/>
      <c r="F101" s="107"/>
      <c r="G101" s="108"/>
      <c r="H101" s="33"/>
      <c r="I101" s="33"/>
      <c r="J101" s="317"/>
      <c r="K101" s="315"/>
      <c r="L101" s="315"/>
      <c r="M101" s="315"/>
      <c r="N101" s="315"/>
      <c r="O101" s="315"/>
    </row>
    <row r="102" spans="1:15" ht="15" x14ac:dyDescent="0.3">
      <c r="A102" s="32"/>
      <c r="B102" s="34"/>
      <c r="C102" s="35"/>
      <c r="D102" s="107"/>
      <c r="E102" s="107"/>
      <c r="F102" s="107"/>
      <c r="G102" s="108"/>
      <c r="H102" s="33"/>
      <c r="I102" s="33"/>
      <c r="J102" s="317"/>
      <c r="K102" s="315"/>
      <c r="L102" s="315"/>
      <c r="M102" s="315"/>
      <c r="N102" s="315"/>
      <c r="O102" s="315"/>
    </row>
    <row r="103" spans="1:15" ht="15" x14ac:dyDescent="0.3">
      <c r="A103" s="32"/>
      <c r="B103" s="34"/>
      <c r="C103" s="35"/>
      <c r="D103" s="107"/>
      <c r="E103" s="107"/>
      <c r="F103" s="107"/>
      <c r="G103" s="108"/>
      <c r="H103" s="33"/>
      <c r="I103" s="33"/>
      <c r="J103" s="317"/>
      <c r="K103" s="315"/>
      <c r="L103" s="315"/>
      <c r="M103" s="315"/>
      <c r="N103" s="315"/>
      <c r="O103" s="315"/>
    </row>
    <row r="104" spans="1:15" ht="15" x14ac:dyDescent="0.3">
      <c r="A104" s="32"/>
      <c r="B104" s="34"/>
      <c r="C104" s="35"/>
      <c r="D104" s="107"/>
      <c r="E104" s="107"/>
      <c r="F104" s="107"/>
      <c r="G104" s="108"/>
      <c r="H104" s="33"/>
      <c r="I104" s="33"/>
      <c r="J104" s="317"/>
      <c r="K104" s="315"/>
      <c r="L104" s="315"/>
      <c r="M104" s="315"/>
      <c r="N104" s="315"/>
      <c r="O104" s="315"/>
    </row>
    <row r="105" spans="1:15" ht="15" x14ac:dyDescent="0.3">
      <c r="A105" s="32"/>
      <c r="B105" s="34"/>
      <c r="C105" s="35"/>
      <c r="D105" s="107"/>
      <c r="E105" s="107"/>
      <c r="F105" s="107"/>
      <c r="G105" s="108"/>
      <c r="H105" s="33"/>
      <c r="I105" s="33"/>
      <c r="J105" s="317"/>
      <c r="K105" s="315"/>
      <c r="L105" s="315"/>
      <c r="M105" s="315"/>
      <c r="N105" s="315"/>
      <c r="O105" s="315"/>
    </row>
    <row r="106" spans="1:15" ht="15" x14ac:dyDescent="0.3">
      <c r="A106" s="32"/>
      <c r="B106" s="34"/>
      <c r="C106" s="35"/>
      <c r="D106" s="107"/>
      <c r="E106" s="107"/>
      <c r="F106" s="107"/>
      <c r="G106" s="108"/>
      <c r="H106" s="33"/>
      <c r="I106" s="33"/>
      <c r="J106" s="317"/>
      <c r="K106" s="315"/>
      <c r="L106" s="315"/>
      <c r="M106" s="315"/>
      <c r="N106" s="315"/>
      <c r="O106" s="315"/>
    </row>
    <row r="107" spans="1:15" ht="15" x14ac:dyDescent="0.3">
      <c r="A107" s="32"/>
      <c r="B107" s="34"/>
      <c r="C107" s="35"/>
      <c r="D107" s="107"/>
      <c r="E107" s="107"/>
      <c r="F107" s="107"/>
      <c r="G107" s="108"/>
      <c r="H107" s="33"/>
      <c r="I107" s="33"/>
      <c r="J107" s="317"/>
      <c r="K107" s="315"/>
      <c r="L107" s="315"/>
      <c r="M107" s="315"/>
      <c r="N107" s="315"/>
      <c r="O107" s="315"/>
    </row>
    <row r="108" spans="1:15" ht="15" x14ac:dyDescent="0.3">
      <c r="A108" s="32"/>
      <c r="B108" s="34"/>
      <c r="C108" s="35"/>
      <c r="D108" s="107"/>
      <c r="E108" s="107"/>
      <c r="F108" s="107"/>
      <c r="G108" s="108"/>
      <c r="H108" s="30"/>
      <c r="I108" s="30"/>
      <c r="J108" s="317"/>
      <c r="K108" s="315"/>
      <c r="L108" s="315"/>
      <c r="M108" s="315"/>
      <c r="N108" s="315"/>
      <c r="O108" s="315"/>
    </row>
    <row r="109" spans="1:15" ht="15" x14ac:dyDescent="0.3">
      <c r="A109" s="32"/>
      <c r="B109" s="34"/>
      <c r="C109" s="35"/>
      <c r="D109" s="107"/>
      <c r="E109" s="107"/>
      <c r="F109" s="107"/>
      <c r="G109" s="108"/>
      <c r="H109" s="33"/>
      <c r="I109" s="33"/>
      <c r="J109" s="317"/>
      <c r="K109" s="315"/>
      <c r="L109" s="315"/>
      <c r="M109" s="315"/>
      <c r="N109" s="315"/>
      <c r="O109" s="315"/>
    </row>
    <row r="110" spans="1:15" ht="15" x14ac:dyDescent="0.3">
      <c r="A110" s="32"/>
      <c r="B110" s="34"/>
      <c r="C110" s="35"/>
      <c r="D110" s="107"/>
      <c r="E110" s="107"/>
      <c r="F110" s="107"/>
      <c r="G110" s="108"/>
      <c r="H110" s="33"/>
      <c r="I110" s="33"/>
      <c r="J110" s="317"/>
      <c r="K110" s="315"/>
      <c r="L110" s="315"/>
      <c r="M110" s="315"/>
      <c r="N110" s="315"/>
      <c r="O110" s="315"/>
    </row>
    <row r="111" spans="1:15" ht="15" x14ac:dyDescent="0.3">
      <c r="A111" s="32"/>
      <c r="B111" s="34"/>
      <c r="C111" s="35"/>
      <c r="D111" s="107"/>
      <c r="E111" s="107"/>
      <c r="F111" s="107"/>
      <c r="G111" s="108"/>
      <c r="H111" s="36"/>
      <c r="I111" s="36"/>
      <c r="J111" s="317"/>
      <c r="K111" s="315"/>
      <c r="L111" s="315"/>
      <c r="M111" s="315"/>
      <c r="N111" s="315"/>
      <c r="O111" s="315"/>
    </row>
    <row r="112" spans="1:15" ht="15" x14ac:dyDescent="0.3">
      <c r="A112" s="32"/>
      <c r="B112" s="34"/>
      <c r="C112" s="35"/>
      <c r="D112" s="107"/>
      <c r="E112" s="107"/>
      <c r="F112" s="107"/>
      <c r="G112" s="108"/>
      <c r="H112" s="36"/>
      <c r="I112" s="36"/>
      <c r="J112" s="317"/>
      <c r="K112" s="315"/>
      <c r="L112" s="315"/>
      <c r="M112" s="315"/>
      <c r="N112" s="315"/>
      <c r="O112" s="315"/>
    </row>
    <row r="113" spans="1:15" ht="15" x14ac:dyDescent="0.3">
      <c r="A113" s="32"/>
      <c r="B113" s="34"/>
      <c r="C113" s="35"/>
      <c r="D113" s="107"/>
      <c r="E113" s="107"/>
      <c r="F113" s="107"/>
      <c r="G113" s="108"/>
      <c r="H113" s="36"/>
      <c r="I113" s="36"/>
      <c r="J113" s="317"/>
      <c r="K113" s="315"/>
      <c r="L113" s="315"/>
      <c r="M113" s="315"/>
      <c r="N113" s="315"/>
      <c r="O113" s="315"/>
    </row>
    <row r="114" spans="1:15" ht="15" x14ac:dyDescent="0.3">
      <c r="A114" s="32"/>
      <c r="B114" s="34"/>
      <c r="C114" s="35"/>
      <c r="D114" s="107"/>
      <c r="E114" s="107"/>
      <c r="F114" s="107"/>
      <c r="G114" s="108"/>
      <c r="H114" s="30"/>
      <c r="I114" s="30"/>
      <c r="J114" s="317"/>
      <c r="K114" s="315"/>
      <c r="L114" s="315"/>
      <c r="M114" s="315"/>
      <c r="N114" s="315"/>
      <c r="O114" s="315"/>
    </row>
    <row r="115" spans="1:15" ht="15" x14ac:dyDescent="0.3">
      <c r="A115" s="32"/>
      <c r="B115" s="34"/>
      <c r="C115" s="35"/>
      <c r="D115" s="107"/>
      <c r="E115" s="107"/>
      <c r="F115" s="107"/>
      <c r="G115" s="108"/>
      <c r="H115" s="30"/>
      <c r="I115" s="30"/>
      <c r="J115" s="317"/>
      <c r="K115" s="315"/>
      <c r="L115" s="315"/>
      <c r="M115" s="315"/>
      <c r="N115" s="315"/>
      <c r="O115" s="315"/>
    </row>
    <row r="116" spans="1:15" ht="15" x14ac:dyDescent="0.3">
      <c r="A116" s="32"/>
      <c r="B116" s="34"/>
      <c r="C116" s="35"/>
      <c r="D116" s="107"/>
      <c r="E116" s="107"/>
      <c r="F116" s="107"/>
      <c r="G116" s="108"/>
      <c r="H116" s="30"/>
      <c r="I116" s="30"/>
      <c r="J116" s="317"/>
      <c r="K116" s="315"/>
      <c r="L116" s="315"/>
      <c r="M116" s="315"/>
      <c r="N116" s="315"/>
      <c r="O116" s="315"/>
    </row>
    <row r="117" spans="1:15" ht="15" x14ac:dyDescent="0.3">
      <c r="A117" s="32"/>
      <c r="B117" s="34"/>
      <c r="C117" s="35"/>
      <c r="D117" s="107"/>
      <c r="E117" s="107"/>
      <c r="F117" s="107"/>
      <c r="G117" s="108"/>
      <c r="H117" s="30"/>
      <c r="I117" s="29"/>
      <c r="J117" s="317"/>
      <c r="K117" s="315"/>
      <c r="L117" s="315"/>
      <c r="M117" s="315"/>
      <c r="N117" s="315"/>
      <c r="O117" s="315"/>
    </row>
    <row r="118" spans="1:15" ht="15" x14ac:dyDescent="0.3">
      <c r="A118" s="32"/>
      <c r="B118" s="34"/>
      <c r="C118" s="35"/>
      <c r="D118" s="107"/>
      <c r="E118" s="107"/>
      <c r="F118" s="107"/>
      <c r="G118" s="108"/>
      <c r="H118" s="30"/>
      <c r="I118" s="29"/>
      <c r="J118" s="317"/>
      <c r="K118" s="315"/>
      <c r="L118" s="315"/>
      <c r="M118" s="315"/>
      <c r="N118" s="315"/>
      <c r="O118" s="315"/>
    </row>
    <row r="119" spans="1:15" ht="15" x14ac:dyDescent="0.3">
      <c r="A119" s="32"/>
      <c r="B119" s="34"/>
      <c r="C119" s="35"/>
      <c r="D119" s="107"/>
      <c r="E119" s="107"/>
      <c r="F119" s="107"/>
      <c r="G119" s="108"/>
      <c r="H119" s="29"/>
      <c r="I119" s="29"/>
      <c r="J119" s="317"/>
      <c r="K119" s="315"/>
      <c r="L119" s="315"/>
      <c r="M119" s="315"/>
      <c r="N119" s="315"/>
      <c r="O119" s="315"/>
    </row>
    <row r="120" spans="1:15" ht="15" x14ac:dyDescent="0.3">
      <c r="A120" s="32"/>
      <c r="B120" s="34"/>
      <c r="C120" s="35"/>
      <c r="D120" s="107"/>
      <c r="E120" s="107"/>
      <c r="F120" s="107"/>
      <c r="G120" s="108"/>
      <c r="H120" s="29"/>
      <c r="I120" s="29"/>
      <c r="J120" s="317"/>
      <c r="K120" s="315"/>
      <c r="L120" s="315"/>
      <c r="M120" s="315"/>
      <c r="N120" s="315"/>
      <c r="O120" s="315"/>
    </row>
    <row r="121" spans="1:15" ht="15" x14ac:dyDescent="0.3">
      <c r="A121" s="32"/>
      <c r="B121" s="34"/>
      <c r="C121" s="35"/>
      <c r="D121" s="107"/>
      <c r="E121" s="107"/>
      <c r="F121" s="107"/>
      <c r="G121" s="108"/>
      <c r="H121" s="29"/>
      <c r="I121" s="29"/>
      <c r="J121" s="317"/>
      <c r="K121" s="315"/>
      <c r="L121" s="315"/>
      <c r="M121" s="315"/>
      <c r="N121" s="315"/>
      <c r="O121" s="315"/>
    </row>
    <row r="122" spans="1:15" ht="15" x14ac:dyDescent="0.3">
      <c r="A122" s="32"/>
      <c r="B122" s="34"/>
      <c r="C122" s="35"/>
      <c r="D122" s="107"/>
      <c r="E122" s="107"/>
      <c r="F122" s="107"/>
      <c r="G122" s="108"/>
      <c r="H122" s="29"/>
      <c r="I122" s="29"/>
      <c r="J122" s="317"/>
      <c r="K122" s="315"/>
      <c r="L122" s="315"/>
      <c r="M122" s="315"/>
      <c r="N122" s="315"/>
      <c r="O122" s="315"/>
    </row>
    <row r="123" spans="1:15" ht="15" x14ac:dyDescent="0.3">
      <c r="A123" s="32"/>
      <c r="B123" s="34"/>
      <c r="C123" s="35"/>
      <c r="D123" s="107"/>
      <c r="E123" s="107"/>
      <c r="F123" s="107"/>
      <c r="G123" s="108"/>
      <c r="H123" s="29"/>
      <c r="I123" s="29"/>
      <c r="J123" s="317"/>
      <c r="K123" s="315"/>
      <c r="L123" s="315"/>
      <c r="M123" s="315"/>
      <c r="N123" s="315"/>
      <c r="O123" s="315"/>
    </row>
    <row r="124" spans="1:15" ht="15" x14ac:dyDescent="0.3">
      <c r="A124" s="32"/>
      <c r="B124" s="34"/>
      <c r="C124" s="35"/>
      <c r="D124" s="107"/>
      <c r="E124" s="107"/>
      <c r="F124" s="107"/>
      <c r="G124" s="108"/>
      <c r="H124" s="29"/>
      <c r="I124" s="29"/>
      <c r="J124" s="317"/>
      <c r="K124" s="315"/>
      <c r="L124" s="315"/>
      <c r="M124" s="315"/>
      <c r="N124" s="315"/>
      <c r="O124" s="315"/>
    </row>
    <row r="125" spans="1:15" ht="15" x14ac:dyDescent="0.3">
      <c r="A125" s="32"/>
      <c r="B125" s="34"/>
      <c r="C125" s="35"/>
      <c r="D125" s="107"/>
      <c r="E125" s="107"/>
      <c r="F125" s="107"/>
      <c r="G125" s="108"/>
      <c r="H125" s="29"/>
      <c r="I125" s="29"/>
      <c r="J125" s="317"/>
      <c r="K125" s="315"/>
      <c r="L125" s="315"/>
      <c r="M125" s="315"/>
      <c r="N125" s="315"/>
      <c r="O125" s="315"/>
    </row>
    <row r="126" spans="1:15" ht="15" x14ac:dyDescent="0.3">
      <c r="A126" s="32"/>
      <c r="B126" s="34"/>
      <c r="C126" s="35"/>
      <c r="D126" s="107"/>
      <c r="E126" s="107"/>
      <c r="F126" s="107"/>
      <c r="G126" s="108"/>
      <c r="H126" s="29"/>
      <c r="I126" s="29"/>
      <c r="J126" s="317"/>
      <c r="K126" s="315"/>
      <c r="L126" s="315"/>
      <c r="M126" s="315"/>
      <c r="N126" s="315"/>
      <c r="O126" s="315"/>
    </row>
    <row r="127" spans="1:15" ht="15" x14ac:dyDescent="0.3">
      <c r="A127" s="32"/>
      <c r="B127" s="34"/>
      <c r="C127" s="35"/>
      <c r="D127" s="107"/>
      <c r="E127" s="107"/>
      <c r="F127" s="107"/>
      <c r="G127" s="108"/>
      <c r="H127" s="29"/>
      <c r="I127" s="29"/>
      <c r="J127" s="317"/>
      <c r="K127" s="315"/>
      <c r="L127" s="315"/>
      <c r="M127" s="315"/>
      <c r="N127" s="315"/>
      <c r="O127" s="315"/>
    </row>
    <row r="128" spans="1:15" ht="15" x14ac:dyDescent="0.3">
      <c r="A128" s="32"/>
      <c r="B128" s="34"/>
      <c r="C128" s="35"/>
      <c r="D128" s="107"/>
      <c r="E128" s="107"/>
      <c r="F128" s="107"/>
      <c r="G128" s="108"/>
      <c r="H128" s="29"/>
      <c r="I128" s="29"/>
      <c r="J128" s="317"/>
      <c r="K128" s="315"/>
      <c r="L128" s="315"/>
      <c r="M128" s="315"/>
      <c r="N128" s="315"/>
      <c r="O128" s="315"/>
    </row>
    <row r="129" spans="1:15" ht="15" x14ac:dyDescent="0.3">
      <c r="A129" s="32"/>
      <c r="B129" s="34"/>
      <c r="C129" s="35"/>
      <c r="D129" s="107"/>
      <c r="E129" s="107"/>
      <c r="F129" s="107"/>
      <c r="G129" s="108"/>
      <c r="H129" s="29"/>
      <c r="I129" s="29"/>
      <c r="J129" s="317"/>
      <c r="K129" s="315"/>
      <c r="L129" s="315"/>
      <c r="M129" s="315"/>
      <c r="N129" s="315"/>
      <c r="O129" s="315"/>
    </row>
    <row r="130" spans="1:15" ht="15" x14ac:dyDescent="0.3">
      <c r="A130" s="32"/>
      <c r="B130" s="34"/>
      <c r="C130" s="35"/>
      <c r="D130" s="107"/>
      <c r="E130" s="107"/>
      <c r="F130" s="107"/>
      <c r="G130" s="108"/>
      <c r="H130" s="29"/>
      <c r="I130" s="29"/>
      <c r="J130" s="317"/>
      <c r="K130" s="315"/>
      <c r="L130" s="315"/>
      <c r="M130" s="315"/>
      <c r="N130" s="315"/>
      <c r="O130" s="315"/>
    </row>
    <row r="131" spans="1:15" ht="15" x14ac:dyDescent="0.3">
      <c r="A131" s="32"/>
      <c r="B131" s="34"/>
      <c r="C131" s="35"/>
      <c r="D131" s="107"/>
      <c r="E131" s="107"/>
      <c r="F131" s="107"/>
      <c r="G131" s="108"/>
      <c r="H131" s="29"/>
      <c r="I131" s="29"/>
      <c r="J131" s="317"/>
      <c r="K131" s="315"/>
      <c r="L131" s="315"/>
      <c r="M131" s="315"/>
      <c r="N131" s="315"/>
      <c r="O131" s="315"/>
    </row>
    <row r="132" spans="1:15" ht="15" x14ac:dyDescent="0.3">
      <c r="A132" s="32"/>
      <c r="B132" s="34"/>
      <c r="C132" s="35"/>
      <c r="D132" s="107"/>
      <c r="E132" s="107"/>
      <c r="F132" s="107"/>
      <c r="G132" s="108"/>
      <c r="H132" s="29"/>
      <c r="I132" s="29"/>
      <c r="J132" s="317"/>
      <c r="K132" s="315"/>
      <c r="L132" s="315"/>
      <c r="M132" s="315"/>
      <c r="N132" s="315"/>
      <c r="O132" s="315"/>
    </row>
    <row r="133" spans="1:15" ht="15" x14ac:dyDescent="0.3">
      <c r="A133" s="32"/>
      <c r="B133" s="34"/>
      <c r="C133" s="35"/>
      <c r="D133" s="107"/>
      <c r="E133" s="107"/>
      <c r="F133" s="107"/>
      <c r="G133" s="108"/>
      <c r="H133" s="29"/>
      <c r="I133" s="29"/>
      <c r="J133" s="317"/>
      <c r="K133" s="315"/>
      <c r="L133" s="315"/>
      <c r="M133" s="315"/>
      <c r="N133" s="315"/>
      <c r="O133" s="315"/>
    </row>
    <row r="134" spans="1:15" ht="15" x14ac:dyDescent="0.3">
      <c r="A134" s="32"/>
      <c r="B134" s="34"/>
      <c r="C134" s="35"/>
      <c r="D134" s="107"/>
      <c r="E134" s="107"/>
      <c r="F134" s="107"/>
      <c r="G134" s="108"/>
      <c r="H134" s="29"/>
      <c r="I134" s="29"/>
      <c r="J134" s="317"/>
      <c r="K134" s="315"/>
      <c r="L134" s="315"/>
      <c r="M134" s="315"/>
      <c r="N134" s="315"/>
      <c r="O134" s="315"/>
    </row>
    <row r="135" spans="1:15" ht="15" x14ac:dyDescent="0.3">
      <c r="A135" s="32"/>
      <c r="B135" s="34"/>
      <c r="C135" s="35"/>
      <c r="D135" s="107"/>
      <c r="E135" s="107"/>
      <c r="F135" s="107"/>
      <c r="G135" s="108"/>
      <c r="H135" s="29"/>
      <c r="I135" s="29"/>
      <c r="J135" s="317"/>
      <c r="K135" s="315"/>
      <c r="L135" s="315"/>
      <c r="M135" s="315"/>
      <c r="N135" s="315"/>
      <c r="O135" s="315"/>
    </row>
    <row r="136" spans="1:15" ht="15" x14ac:dyDescent="0.3">
      <c r="A136" s="32"/>
      <c r="B136" s="34"/>
      <c r="C136" s="35"/>
      <c r="D136" s="107"/>
      <c r="E136" s="107"/>
      <c r="F136" s="107"/>
      <c r="G136" s="108"/>
      <c r="H136" s="29"/>
      <c r="I136" s="29"/>
      <c r="J136" s="317"/>
      <c r="K136" s="315"/>
      <c r="L136" s="315"/>
      <c r="M136" s="315"/>
      <c r="N136" s="315"/>
      <c r="O136" s="315"/>
    </row>
    <row r="137" spans="1:15" ht="15" x14ac:dyDescent="0.3">
      <c r="A137" s="32"/>
      <c r="B137" s="34"/>
      <c r="C137" s="35"/>
      <c r="D137" s="107"/>
      <c r="E137" s="107"/>
      <c r="F137" s="107"/>
      <c r="G137" s="108"/>
      <c r="H137" s="29"/>
      <c r="I137" s="29"/>
      <c r="J137" s="317"/>
      <c r="K137" s="315"/>
      <c r="L137" s="315"/>
      <c r="M137" s="315"/>
      <c r="N137" s="315"/>
      <c r="O137" s="315"/>
    </row>
    <row r="138" spans="1:15" ht="15" x14ac:dyDescent="0.3">
      <c r="A138" s="32"/>
      <c r="B138" s="34"/>
      <c r="C138" s="35"/>
      <c r="D138" s="107"/>
      <c r="E138" s="107"/>
      <c r="F138" s="107"/>
      <c r="G138" s="108"/>
      <c r="H138" s="29"/>
      <c r="I138" s="29"/>
      <c r="J138" s="317"/>
      <c r="K138" s="315"/>
      <c r="L138" s="315"/>
      <c r="M138" s="315"/>
      <c r="N138" s="315"/>
      <c r="O138" s="315"/>
    </row>
    <row r="139" spans="1:15" ht="15" x14ac:dyDescent="0.3">
      <c r="A139" s="32"/>
      <c r="B139" s="34"/>
      <c r="C139" s="35"/>
      <c r="D139" s="107"/>
      <c r="E139" s="107"/>
      <c r="F139" s="107"/>
      <c r="G139" s="108"/>
      <c r="H139" s="29"/>
      <c r="I139" s="29"/>
      <c r="J139" s="317"/>
      <c r="K139" s="315"/>
      <c r="L139" s="315"/>
      <c r="M139" s="315"/>
      <c r="N139" s="315"/>
      <c r="O139" s="315"/>
    </row>
    <row r="140" spans="1:15" ht="15" x14ac:dyDescent="0.3">
      <c r="A140" s="32"/>
      <c r="B140" s="34"/>
      <c r="C140" s="35"/>
      <c r="D140" s="107"/>
      <c r="E140" s="107"/>
      <c r="F140" s="107"/>
      <c r="G140" s="108"/>
      <c r="H140" s="29"/>
      <c r="I140" s="29"/>
      <c r="J140" s="317"/>
      <c r="K140" s="315"/>
      <c r="L140" s="315"/>
      <c r="M140" s="315"/>
      <c r="N140" s="315"/>
      <c r="O140" s="315"/>
    </row>
    <row r="141" spans="1:15" ht="15" x14ac:dyDescent="0.3">
      <c r="A141" s="32"/>
      <c r="B141" s="34"/>
      <c r="C141" s="35"/>
      <c r="D141" s="107"/>
      <c r="E141" s="107"/>
      <c r="F141" s="107"/>
      <c r="G141" s="108"/>
      <c r="H141" s="29"/>
      <c r="I141" s="29"/>
      <c r="J141" s="317"/>
      <c r="K141" s="315"/>
      <c r="L141" s="315"/>
      <c r="M141" s="315"/>
      <c r="N141" s="315"/>
      <c r="O141" s="315"/>
    </row>
    <row r="142" spans="1:15" ht="15" x14ac:dyDescent="0.3">
      <c r="A142" s="32"/>
      <c r="B142" s="35"/>
      <c r="C142" s="35"/>
      <c r="D142" s="107"/>
      <c r="E142" s="107"/>
      <c r="F142" s="107"/>
      <c r="G142" s="108"/>
      <c r="H142" s="29"/>
      <c r="I142" s="29"/>
      <c r="J142" s="35"/>
      <c r="K142" s="35"/>
      <c r="L142" s="35"/>
      <c r="M142" s="35"/>
      <c r="N142" s="35"/>
      <c r="O142" s="35"/>
    </row>
    <row r="143" spans="1:15" ht="15" x14ac:dyDescent="0.3">
      <c r="A143" s="32"/>
      <c r="B143" s="35"/>
      <c r="C143" s="35"/>
      <c r="D143" s="107"/>
      <c r="E143" s="107"/>
      <c r="F143" s="107"/>
      <c r="G143" s="108"/>
      <c r="H143" s="29"/>
      <c r="I143" s="29"/>
      <c r="J143" s="35"/>
      <c r="K143" s="35"/>
      <c r="L143" s="35"/>
      <c r="M143" s="35"/>
      <c r="N143" s="35"/>
      <c r="O143" s="35"/>
    </row>
  </sheetData>
  <mergeCells count="9">
    <mergeCell ref="J19:O19"/>
    <mergeCell ref="J20:O141"/>
    <mergeCell ref="B53:I53"/>
    <mergeCell ref="B54:I55"/>
    <mergeCell ref="J1:O1"/>
    <mergeCell ref="B2:G2"/>
    <mergeCell ref="B3:G3"/>
    <mergeCell ref="B4:G4"/>
    <mergeCell ref="J2:O18"/>
  </mergeCells>
  <phoneticPr fontId="10" type="noConversion"/>
  <pageMargins left="0.17" right="0.17" top="0.26" bottom="0.24" header="0.28000000000000003" footer="0.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</sheetPr>
  <dimension ref="A1:T79"/>
  <sheetViews>
    <sheetView topLeftCell="A40" workbookViewId="0">
      <selection activeCell="K27" sqref="K27"/>
    </sheetView>
  </sheetViews>
  <sheetFormatPr defaultRowHeight="12.75" x14ac:dyDescent="0.2"/>
  <cols>
    <col min="1" max="1" width="3.5703125" customWidth="1"/>
  </cols>
  <sheetData>
    <row r="1" spans="1:20" ht="16.5" x14ac:dyDescent="0.3">
      <c r="A1" s="64"/>
      <c r="B1" s="333" t="s">
        <v>71</v>
      </c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5"/>
      <c r="O1" s="329" t="s">
        <v>72</v>
      </c>
      <c r="P1" s="330"/>
      <c r="Q1" s="330"/>
      <c r="R1" s="330"/>
      <c r="S1" s="330"/>
      <c r="T1" s="330"/>
    </row>
    <row r="2" spans="1:20" ht="15" x14ac:dyDescent="0.3">
      <c r="A2" s="64"/>
      <c r="B2" s="336" t="s">
        <v>73</v>
      </c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8"/>
      <c r="O2" s="331" t="s">
        <v>80</v>
      </c>
      <c r="P2" s="330"/>
      <c r="Q2" s="330"/>
      <c r="R2" s="330"/>
      <c r="S2" s="330"/>
      <c r="T2" s="330"/>
    </row>
    <row r="3" spans="1:20" ht="15" x14ac:dyDescent="0.3">
      <c r="A3" s="64"/>
      <c r="B3" s="332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8"/>
      <c r="O3" s="332"/>
      <c r="P3" s="330"/>
      <c r="Q3" s="330"/>
      <c r="R3" s="330"/>
      <c r="S3" s="330"/>
      <c r="T3" s="330"/>
    </row>
    <row r="4" spans="1:20" ht="15" x14ac:dyDescent="0.3">
      <c r="A4" s="64"/>
      <c r="B4" s="65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332"/>
      <c r="P4" s="330"/>
      <c r="Q4" s="330"/>
      <c r="R4" s="330"/>
      <c r="S4" s="330"/>
      <c r="T4" s="330"/>
    </row>
    <row r="5" spans="1:20" ht="15" x14ac:dyDescent="0.3">
      <c r="A5" s="64"/>
      <c r="B5" s="65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332"/>
      <c r="P5" s="330"/>
      <c r="Q5" s="330"/>
      <c r="R5" s="330"/>
      <c r="S5" s="330"/>
      <c r="T5" s="330"/>
    </row>
    <row r="6" spans="1:20" ht="15" x14ac:dyDescent="0.3">
      <c r="A6" s="64"/>
      <c r="B6" s="65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332"/>
      <c r="P6" s="330"/>
      <c r="Q6" s="330"/>
      <c r="R6" s="330"/>
      <c r="S6" s="330"/>
      <c r="T6" s="330"/>
    </row>
    <row r="7" spans="1:20" ht="15" x14ac:dyDescent="0.3">
      <c r="A7" s="64"/>
      <c r="B7" s="65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332"/>
      <c r="P7" s="330"/>
      <c r="Q7" s="330"/>
      <c r="R7" s="330"/>
      <c r="S7" s="330"/>
      <c r="T7" s="330"/>
    </row>
    <row r="8" spans="1:20" ht="15" x14ac:dyDescent="0.3">
      <c r="A8" s="64"/>
      <c r="B8" s="65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332"/>
      <c r="P8" s="330"/>
      <c r="Q8" s="330"/>
      <c r="R8" s="330"/>
      <c r="S8" s="330"/>
      <c r="T8" s="330"/>
    </row>
    <row r="9" spans="1:20" ht="15" x14ac:dyDescent="0.3">
      <c r="A9" s="64"/>
      <c r="B9" s="65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332"/>
      <c r="P9" s="330"/>
      <c r="Q9" s="330"/>
      <c r="R9" s="330"/>
      <c r="S9" s="330"/>
      <c r="T9" s="330"/>
    </row>
    <row r="10" spans="1:20" ht="15" x14ac:dyDescent="0.3">
      <c r="A10" s="64"/>
      <c r="B10" s="65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332"/>
      <c r="P10" s="330"/>
      <c r="Q10" s="330"/>
      <c r="R10" s="330"/>
      <c r="S10" s="330"/>
      <c r="T10" s="330"/>
    </row>
    <row r="11" spans="1:20" ht="15" x14ac:dyDescent="0.3">
      <c r="A11" s="64"/>
      <c r="B11" s="65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332"/>
      <c r="P11" s="330"/>
      <c r="Q11" s="330"/>
      <c r="R11" s="330"/>
      <c r="S11" s="330"/>
      <c r="T11" s="330"/>
    </row>
    <row r="12" spans="1:20" ht="15" x14ac:dyDescent="0.3">
      <c r="A12" s="64"/>
      <c r="B12" s="65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332"/>
      <c r="P12" s="330"/>
      <c r="Q12" s="330"/>
      <c r="R12" s="330"/>
      <c r="S12" s="330"/>
      <c r="T12" s="330"/>
    </row>
    <row r="13" spans="1:20" ht="15" x14ac:dyDescent="0.3">
      <c r="A13" s="64"/>
      <c r="B13" s="65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332"/>
      <c r="P13" s="330"/>
      <c r="Q13" s="330"/>
      <c r="R13" s="330"/>
      <c r="S13" s="330"/>
      <c r="T13" s="330"/>
    </row>
    <row r="14" spans="1:20" ht="15" x14ac:dyDescent="0.3">
      <c r="A14" s="64"/>
      <c r="B14" s="65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332"/>
      <c r="P14" s="330"/>
      <c r="Q14" s="330"/>
      <c r="R14" s="330"/>
      <c r="S14" s="330"/>
      <c r="T14" s="330"/>
    </row>
    <row r="15" spans="1:20" ht="15" x14ac:dyDescent="0.3">
      <c r="A15" s="64"/>
      <c r="B15" s="65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332"/>
      <c r="P15" s="330"/>
      <c r="Q15" s="330"/>
      <c r="R15" s="330"/>
      <c r="S15" s="330"/>
      <c r="T15" s="330"/>
    </row>
    <row r="16" spans="1:20" ht="15" x14ac:dyDescent="0.3">
      <c r="A16" s="64"/>
      <c r="B16" s="65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332"/>
      <c r="P16" s="330"/>
      <c r="Q16" s="330"/>
      <c r="R16" s="330"/>
      <c r="S16" s="330"/>
      <c r="T16" s="330"/>
    </row>
    <row r="17" spans="1:20" ht="15" x14ac:dyDescent="0.3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332"/>
      <c r="P17" s="330"/>
      <c r="Q17" s="330"/>
      <c r="R17" s="330"/>
      <c r="S17" s="330"/>
      <c r="T17" s="330"/>
    </row>
    <row r="18" spans="1:20" ht="15" x14ac:dyDescent="0.3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332"/>
      <c r="P18" s="330"/>
      <c r="Q18" s="330"/>
      <c r="R18" s="330"/>
      <c r="S18" s="330"/>
      <c r="T18" s="330"/>
    </row>
    <row r="19" spans="1:20" ht="15" x14ac:dyDescent="0.3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332"/>
      <c r="P19" s="330"/>
      <c r="Q19" s="330"/>
      <c r="R19" s="330"/>
      <c r="S19" s="330"/>
      <c r="T19" s="330"/>
    </row>
    <row r="20" spans="1:20" ht="15" x14ac:dyDescent="0.3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332"/>
      <c r="P20" s="330"/>
      <c r="Q20" s="330"/>
      <c r="R20" s="330"/>
      <c r="S20" s="330"/>
      <c r="T20" s="330"/>
    </row>
    <row r="21" spans="1:20" ht="15" x14ac:dyDescent="0.3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332"/>
      <c r="P21" s="330"/>
      <c r="Q21" s="330"/>
      <c r="R21" s="330"/>
      <c r="S21" s="330"/>
      <c r="T21" s="330"/>
    </row>
    <row r="22" spans="1:20" ht="15" x14ac:dyDescent="0.3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332"/>
      <c r="P22" s="330"/>
      <c r="Q22" s="330"/>
      <c r="R22" s="330"/>
      <c r="S22" s="330"/>
      <c r="T22" s="330"/>
    </row>
    <row r="23" spans="1:20" ht="15" x14ac:dyDescent="0.3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332"/>
      <c r="P23" s="330"/>
      <c r="Q23" s="330"/>
      <c r="R23" s="330"/>
      <c r="S23" s="330"/>
      <c r="T23" s="330"/>
    </row>
    <row r="24" spans="1:20" ht="15" x14ac:dyDescent="0.3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332"/>
      <c r="P24" s="330"/>
      <c r="Q24" s="330"/>
      <c r="R24" s="330"/>
      <c r="S24" s="330"/>
      <c r="T24" s="330"/>
    </row>
    <row r="25" spans="1:20" ht="15" x14ac:dyDescent="0.3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332"/>
      <c r="P25" s="330"/>
      <c r="Q25" s="330"/>
      <c r="R25" s="330"/>
      <c r="S25" s="330"/>
      <c r="T25" s="330"/>
    </row>
    <row r="26" spans="1:20" ht="15" x14ac:dyDescent="0.3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332"/>
      <c r="P26" s="330"/>
      <c r="Q26" s="330"/>
      <c r="R26" s="330"/>
      <c r="S26" s="330"/>
      <c r="T26" s="330"/>
    </row>
    <row r="27" spans="1:20" ht="15" x14ac:dyDescent="0.3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332"/>
      <c r="P27" s="330"/>
      <c r="Q27" s="330"/>
      <c r="R27" s="330"/>
      <c r="S27" s="330"/>
      <c r="T27" s="330"/>
    </row>
    <row r="28" spans="1:20" ht="15" x14ac:dyDescent="0.3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332"/>
      <c r="P28" s="330"/>
      <c r="Q28" s="330"/>
      <c r="R28" s="330"/>
      <c r="S28" s="330"/>
      <c r="T28" s="330"/>
    </row>
    <row r="29" spans="1:20" ht="15" x14ac:dyDescent="0.3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332"/>
      <c r="P29" s="330"/>
      <c r="Q29" s="330"/>
      <c r="R29" s="330"/>
      <c r="S29" s="330"/>
      <c r="T29" s="330"/>
    </row>
    <row r="30" spans="1:20" ht="15" x14ac:dyDescent="0.3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332"/>
      <c r="P30" s="330"/>
      <c r="Q30" s="330"/>
      <c r="R30" s="330"/>
      <c r="S30" s="330"/>
      <c r="T30" s="330"/>
    </row>
    <row r="31" spans="1:20" ht="15" x14ac:dyDescent="0.3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332"/>
      <c r="P31" s="330"/>
      <c r="Q31" s="330"/>
      <c r="R31" s="330"/>
      <c r="S31" s="330"/>
      <c r="T31" s="330"/>
    </row>
    <row r="32" spans="1:20" ht="15" x14ac:dyDescent="0.3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332"/>
      <c r="P32" s="330"/>
      <c r="Q32" s="330"/>
      <c r="R32" s="330"/>
      <c r="S32" s="330"/>
      <c r="T32" s="330"/>
    </row>
    <row r="33" spans="1:20" ht="15" x14ac:dyDescent="0.3">
      <c r="A33" s="66"/>
      <c r="B33" s="65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332"/>
      <c r="P33" s="330"/>
      <c r="Q33" s="330"/>
      <c r="R33" s="330"/>
      <c r="S33" s="330"/>
      <c r="T33" s="330"/>
    </row>
    <row r="34" spans="1:20" ht="15" x14ac:dyDescent="0.3">
      <c r="A34" s="66"/>
      <c r="B34" s="65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332"/>
      <c r="P34" s="330"/>
      <c r="Q34" s="330"/>
      <c r="R34" s="330"/>
      <c r="S34" s="330"/>
      <c r="T34" s="330"/>
    </row>
    <row r="35" spans="1:20" ht="15" x14ac:dyDescent="0.3">
      <c r="A35" s="66"/>
      <c r="B35" s="65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332"/>
      <c r="P35" s="330"/>
      <c r="Q35" s="330"/>
      <c r="R35" s="330"/>
      <c r="S35" s="330"/>
      <c r="T35" s="330"/>
    </row>
    <row r="36" spans="1:20" ht="15" x14ac:dyDescent="0.3">
      <c r="A36" s="66"/>
      <c r="B36" s="65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332"/>
      <c r="P36" s="330"/>
      <c r="Q36" s="330"/>
      <c r="R36" s="330"/>
      <c r="S36" s="330"/>
      <c r="T36" s="330"/>
    </row>
    <row r="37" spans="1:20" ht="15" x14ac:dyDescent="0.3">
      <c r="A37" s="66"/>
      <c r="B37" s="65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332"/>
      <c r="P37" s="330"/>
      <c r="Q37" s="330"/>
      <c r="R37" s="330"/>
      <c r="S37" s="330"/>
      <c r="T37" s="330"/>
    </row>
    <row r="38" spans="1:20" ht="15" x14ac:dyDescent="0.3">
      <c r="A38" s="66"/>
      <c r="B38" s="65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332"/>
      <c r="P38" s="330"/>
      <c r="Q38" s="330"/>
      <c r="R38" s="330"/>
      <c r="S38" s="330"/>
      <c r="T38" s="330"/>
    </row>
    <row r="39" spans="1:20" ht="15" x14ac:dyDescent="0.3">
      <c r="A39" s="66"/>
      <c r="B39" s="65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332"/>
      <c r="P39" s="330"/>
      <c r="Q39" s="330"/>
      <c r="R39" s="330"/>
      <c r="S39" s="330"/>
      <c r="T39" s="330"/>
    </row>
    <row r="40" spans="1:20" ht="15" x14ac:dyDescent="0.3">
      <c r="A40" s="66"/>
      <c r="B40" s="65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332"/>
      <c r="P40" s="330"/>
      <c r="Q40" s="330"/>
      <c r="R40" s="330"/>
      <c r="S40" s="330"/>
      <c r="T40" s="330"/>
    </row>
    <row r="41" spans="1:20" ht="15" x14ac:dyDescent="0.3">
      <c r="A41" s="66"/>
      <c r="B41" s="65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332"/>
      <c r="P41" s="330"/>
      <c r="Q41" s="330"/>
      <c r="R41" s="330"/>
      <c r="S41" s="330"/>
      <c r="T41" s="330"/>
    </row>
    <row r="42" spans="1:20" ht="15" x14ac:dyDescent="0.3">
      <c r="A42" s="67"/>
      <c r="B42" s="65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332"/>
      <c r="P42" s="330"/>
      <c r="Q42" s="330"/>
      <c r="R42" s="330"/>
      <c r="S42" s="330"/>
      <c r="T42" s="330"/>
    </row>
    <row r="43" spans="1:20" ht="15" x14ac:dyDescent="0.3">
      <c r="A43" s="66"/>
      <c r="B43" s="65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332"/>
      <c r="P43" s="330"/>
      <c r="Q43" s="330"/>
      <c r="R43" s="330"/>
      <c r="S43" s="330"/>
      <c r="T43" s="330"/>
    </row>
    <row r="44" spans="1:20" ht="15" x14ac:dyDescent="0.3">
      <c r="A44" s="66"/>
      <c r="B44" s="65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332"/>
      <c r="P44" s="330"/>
      <c r="Q44" s="330"/>
      <c r="R44" s="330"/>
      <c r="S44" s="330"/>
      <c r="T44" s="330"/>
    </row>
    <row r="45" spans="1:20" ht="15" x14ac:dyDescent="0.3">
      <c r="A45" s="66"/>
      <c r="B45" s="65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332"/>
      <c r="P45" s="330"/>
      <c r="Q45" s="330"/>
      <c r="R45" s="330"/>
      <c r="S45" s="330"/>
      <c r="T45" s="330"/>
    </row>
    <row r="46" spans="1:20" ht="15" x14ac:dyDescent="0.3">
      <c r="A46" s="66"/>
      <c r="B46" s="65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332"/>
      <c r="P46" s="330"/>
      <c r="Q46" s="330"/>
      <c r="R46" s="330"/>
      <c r="S46" s="330"/>
      <c r="T46" s="330"/>
    </row>
    <row r="47" spans="1:20" ht="15" x14ac:dyDescent="0.3">
      <c r="A47" s="66"/>
      <c r="B47" s="65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332"/>
      <c r="P47" s="330"/>
      <c r="Q47" s="330"/>
      <c r="R47" s="330"/>
      <c r="S47" s="330"/>
      <c r="T47" s="330"/>
    </row>
    <row r="48" spans="1:20" ht="15" x14ac:dyDescent="0.3">
      <c r="A48" s="66"/>
      <c r="B48" s="65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332"/>
      <c r="P48" s="330"/>
      <c r="Q48" s="330"/>
      <c r="R48" s="330"/>
      <c r="S48" s="330"/>
      <c r="T48" s="330"/>
    </row>
    <row r="49" spans="1:20" ht="15" x14ac:dyDescent="0.3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332"/>
      <c r="P49" s="330"/>
      <c r="Q49" s="330"/>
      <c r="R49" s="330"/>
      <c r="S49" s="330"/>
      <c r="T49" s="330"/>
    </row>
    <row r="50" spans="1:20" ht="15" x14ac:dyDescent="0.3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332"/>
      <c r="P50" s="330"/>
      <c r="Q50" s="330"/>
      <c r="R50" s="330"/>
      <c r="S50" s="330"/>
      <c r="T50" s="330"/>
    </row>
    <row r="51" spans="1:20" ht="15" x14ac:dyDescent="0.3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332"/>
      <c r="P51" s="330"/>
      <c r="Q51" s="330"/>
      <c r="R51" s="330"/>
      <c r="S51" s="330"/>
      <c r="T51" s="330"/>
    </row>
    <row r="52" spans="1:20" ht="15" x14ac:dyDescent="0.3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332"/>
      <c r="P52" s="330"/>
      <c r="Q52" s="330"/>
      <c r="R52" s="330"/>
      <c r="S52" s="330"/>
      <c r="T52" s="330"/>
    </row>
    <row r="53" spans="1:20" ht="15" x14ac:dyDescent="0.3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332"/>
      <c r="P53" s="330"/>
      <c r="Q53" s="330"/>
      <c r="R53" s="330"/>
      <c r="S53" s="330"/>
      <c r="T53" s="330"/>
    </row>
    <row r="54" spans="1:20" ht="15" x14ac:dyDescent="0.3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332"/>
      <c r="P54" s="330"/>
      <c r="Q54" s="330"/>
      <c r="R54" s="330"/>
      <c r="S54" s="330"/>
      <c r="T54" s="330"/>
    </row>
    <row r="55" spans="1:20" ht="15" x14ac:dyDescent="0.3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</row>
    <row r="56" spans="1:20" ht="15" x14ac:dyDescent="0.3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</row>
    <row r="57" spans="1:20" ht="15" x14ac:dyDescent="0.3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</row>
    <row r="58" spans="1:20" ht="15" x14ac:dyDescent="0.3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</row>
    <row r="59" spans="1:20" ht="15" x14ac:dyDescent="0.3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</row>
    <row r="60" spans="1:20" ht="15" x14ac:dyDescent="0.3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</row>
    <row r="61" spans="1:20" ht="15" x14ac:dyDescent="0.3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</row>
    <row r="62" spans="1:20" ht="15" x14ac:dyDescent="0.3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</row>
    <row r="63" spans="1:20" ht="15" x14ac:dyDescent="0.3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</row>
    <row r="64" spans="1:20" ht="15" x14ac:dyDescent="0.3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</row>
    <row r="65" spans="1:20" ht="15" x14ac:dyDescent="0.3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</row>
    <row r="66" spans="1:20" ht="15" x14ac:dyDescent="0.3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</row>
    <row r="67" spans="1:20" ht="15" x14ac:dyDescent="0.3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</row>
    <row r="68" spans="1:20" ht="15" x14ac:dyDescent="0.3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</row>
    <row r="69" spans="1:20" ht="15" x14ac:dyDescent="0.3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</row>
    <row r="70" spans="1:20" ht="15" x14ac:dyDescent="0.3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</row>
    <row r="71" spans="1:20" ht="15" x14ac:dyDescent="0.3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</row>
    <row r="72" spans="1:20" ht="15" x14ac:dyDescent="0.3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</row>
    <row r="73" spans="1:20" ht="15" x14ac:dyDescent="0.3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</row>
    <row r="74" spans="1:20" ht="15" x14ac:dyDescent="0.3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</row>
    <row r="75" spans="1:20" ht="15" x14ac:dyDescent="0.3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</row>
    <row r="76" spans="1:20" ht="15" x14ac:dyDescent="0.3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</row>
    <row r="77" spans="1:20" ht="15" x14ac:dyDescent="0.3">
      <c r="A77" s="68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</row>
    <row r="78" spans="1:20" ht="15" x14ac:dyDescent="0.3">
      <c r="A78" s="68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</row>
    <row r="79" spans="1:20" ht="15" x14ac:dyDescent="0.3">
      <c r="A79" s="68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</row>
  </sheetData>
  <mergeCells count="4">
    <mergeCell ref="O1:T1"/>
    <mergeCell ref="O2:T54"/>
    <mergeCell ref="B1:N1"/>
    <mergeCell ref="B2:N3"/>
  </mergeCells>
  <phoneticPr fontId="1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5"/>
  <sheetViews>
    <sheetView workbookViewId="0">
      <selection activeCell="E35" sqref="E35"/>
    </sheetView>
  </sheetViews>
  <sheetFormatPr defaultRowHeight="12.75" x14ac:dyDescent="0.2"/>
  <cols>
    <col min="1" max="1" width="42.140625" customWidth="1"/>
    <col min="2" max="2" width="11.42578125" customWidth="1"/>
    <col min="3" max="3" width="13.5703125" customWidth="1"/>
    <col min="4" max="4" width="16.7109375" bestFit="1" customWidth="1"/>
    <col min="5" max="9" width="11.85546875" bestFit="1" customWidth="1"/>
  </cols>
  <sheetData>
    <row r="1" spans="1:12" x14ac:dyDescent="0.2">
      <c r="A1" s="149" t="s">
        <v>107</v>
      </c>
    </row>
    <row r="2" spans="1:12" x14ac:dyDescent="0.2">
      <c r="A2" s="89"/>
    </row>
    <row r="3" spans="1:12" ht="42" customHeight="1" x14ac:dyDescent="0.2">
      <c r="A3" s="148" t="s">
        <v>97</v>
      </c>
    </row>
    <row r="4" spans="1:12" ht="15" x14ac:dyDescent="0.2">
      <c r="A4" s="148"/>
    </row>
    <row r="5" spans="1:12" ht="15" x14ac:dyDescent="0.2">
      <c r="A5" s="339" t="s">
        <v>108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</row>
    <row r="7" spans="1:12" x14ac:dyDescent="0.2">
      <c r="A7" s="149" t="s">
        <v>98</v>
      </c>
      <c r="B7" s="149">
        <v>0</v>
      </c>
      <c r="C7" s="149">
        <v>1</v>
      </c>
      <c r="D7" s="149">
        <v>2</v>
      </c>
      <c r="E7" s="149">
        <v>3</v>
      </c>
      <c r="F7" s="149">
        <v>4</v>
      </c>
      <c r="G7" s="149">
        <v>5</v>
      </c>
      <c r="H7" s="149">
        <v>6</v>
      </c>
      <c r="I7" s="149">
        <v>7</v>
      </c>
      <c r="J7" s="149">
        <v>8</v>
      </c>
      <c r="K7" s="149">
        <v>9</v>
      </c>
      <c r="L7" s="149">
        <v>10</v>
      </c>
    </row>
    <row r="8" spans="1:12" ht="15" x14ac:dyDescent="0.2">
      <c r="A8" s="148" t="s">
        <v>99</v>
      </c>
      <c r="B8">
        <v>-77</v>
      </c>
      <c r="C8">
        <v>-4</v>
      </c>
      <c r="D8">
        <v>5</v>
      </c>
      <c r="E8">
        <v>15</v>
      </c>
      <c r="F8">
        <v>20</v>
      </c>
      <c r="G8">
        <v>20</v>
      </c>
      <c r="H8">
        <v>20</v>
      </c>
      <c r="I8">
        <v>25</v>
      </c>
      <c r="J8">
        <v>25</v>
      </c>
      <c r="K8">
        <v>10</v>
      </c>
      <c r="L8">
        <f>11+2</f>
        <v>13</v>
      </c>
    </row>
    <row r="9" spans="1:12" ht="15" x14ac:dyDescent="0.2">
      <c r="A9" s="150" t="s">
        <v>90</v>
      </c>
      <c r="B9" s="151">
        <f>NPV(0.1,C8:L8)+B8</f>
        <v>5.878440358998489</v>
      </c>
    </row>
    <row r="11" spans="1:12" ht="15" x14ac:dyDescent="0.2">
      <c r="A11" s="150" t="s">
        <v>91</v>
      </c>
      <c r="B11" s="152">
        <f>IRR(B8:L8, 0.1)</f>
        <v>0.11370810842533685</v>
      </c>
    </row>
    <row r="13" spans="1:12" x14ac:dyDescent="0.2">
      <c r="A13" s="149" t="s">
        <v>98</v>
      </c>
      <c r="B13" s="149">
        <v>0</v>
      </c>
      <c r="C13" s="149">
        <v>1</v>
      </c>
      <c r="D13" s="149">
        <v>2</v>
      </c>
      <c r="E13" s="149">
        <v>3</v>
      </c>
      <c r="F13" s="149">
        <v>4</v>
      </c>
      <c r="G13" s="149">
        <v>5</v>
      </c>
      <c r="H13" s="149">
        <v>6</v>
      </c>
      <c r="I13" s="149">
        <v>7</v>
      </c>
      <c r="J13" s="149">
        <v>8</v>
      </c>
      <c r="K13" s="149">
        <v>9</v>
      </c>
      <c r="L13" s="149">
        <v>10</v>
      </c>
    </row>
    <row r="14" spans="1:12" ht="15" x14ac:dyDescent="0.2">
      <c r="A14" s="148" t="s">
        <v>99</v>
      </c>
      <c r="B14">
        <v>-77</v>
      </c>
      <c r="C14">
        <v>-4</v>
      </c>
      <c r="D14">
        <v>5</v>
      </c>
      <c r="E14">
        <v>15</v>
      </c>
      <c r="F14">
        <v>20</v>
      </c>
      <c r="G14">
        <v>20</v>
      </c>
      <c r="H14">
        <v>20</v>
      </c>
      <c r="I14">
        <v>25</v>
      </c>
      <c r="J14">
        <v>25</v>
      </c>
      <c r="K14">
        <v>10</v>
      </c>
      <c r="L14">
        <f>11+2</f>
        <v>13</v>
      </c>
    </row>
    <row r="15" spans="1:12" x14ac:dyDescent="0.2">
      <c r="A15" s="89" t="s">
        <v>100</v>
      </c>
      <c r="B15">
        <f>B14</f>
        <v>-77</v>
      </c>
      <c r="C15">
        <f>B15+C14</f>
        <v>-81</v>
      </c>
      <c r="D15">
        <f>C15+D14</f>
        <v>-76</v>
      </c>
      <c r="E15">
        <f>D15+E14</f>
        <v>-61</v>
      </c>
      <c r="F15">
        <f t="shared" ref="F15:L15" si="0">E15+F14</f>
        <v>-41</v>
      </c>
      <c r="G15">
        <f t="shared" si="0"/>
        <v>-21</v>
      </c>
      <c r="H15">
        <f t="shared" si="0"/>
        <v>-1</v>
      </c>
      <c r="I15">
        <f t="shared" si="0"/>
        <v>24</v>
      </c>
      <c r="J15">
        <f t="shared" si="0"/>
        <v>49</v>
      </c>
      <c r="K15">
        <f t="shared" si="0"/>
        <v>59</v>
      </c>
      <c r="L15">
        <f t="shared" si="0"/>
        <v>72</v>
      </c>
    </row>
    <row r="16" spans="1:12" x14ac:dyDescent="0.2">
      <c r="A16" s="89"/>
    </row>
    <row r="17" spans="1:12" x14ac:dyDescent="0.2">
      <c r="A17" s="149" t="s">
        <v>101</v>
      </c>
      <c r="B17" s="149" t="s">
        <v>102</v>
      </c>
      <c r="C17" s="149">
        <f>-$H$15/$I$14*365</f>
        <v>14.6</v>
      </c>
      <c r="D17" s="149" t="s">
        <v>103</v>
      </c>
      <c r="H17" s="149"/>
      <c r="I17" s="149"/>
      <c r="J17" s="149"/>
    </row>
    <row r="18" spans="1:12" x14ac:dyDescent="0.2">
      <c r="B18" s="149"/>
      <c r="C18" s="149">
        <f>-$H$15/$I$14*12</f>
        <v>0.48</v>
      </c>
      <c r="D18" s="149" t="s">
        <v>104</v>
      </c>
      <c r="H18" s="149"/>
      <c r="I18" s="149"/>
      <c r="J18" s="149"/>
    </row>
    <row r="19" spans="1:12" x14ac:dyDescent="0.2">
      <c r="B19" s="149"/>
      <c r="C19" s="149">
        <f>-$H$15/$I$14</f>
        <v>0.04</v>
      </c>
      <c r="D19" s="149" t="s">
        <v>105</v>
      </c>
      <c r="H19" s="149"/>
      <c r="I19" s="149"/>
      <c r="J19" s="149"/>
    </row>
    <row r="22" spans="1:12" ht="15" x14ac:dyDescent="0.2">
      <c r="A22" s="339" t="s">
        <v>109</v>
      </c>
      <c r="B22" s="339"/>
      <c r="C22" s="339"/>
      <c r="D22" s="339"/>
      <c r="E22" s="339"/>
      <c r="F22" s="339"/>
      <c r="G22" s="339"/>
      <c r="H22" s="339"/>
      <c r="I22" s="339"/>
      <c r="J22" s="339"/>
      <c r="K22" s="339"/>
      <c r="L22" s="339"/>
    </row>
    <row r="24" spans="1:12" x14ac:dyDescent="0.2">
      <c r="A24" s="149" t="s">
        <v>98</v>
      </c>
      <c r="B24" s="149">
        <v>0</v>
      </c>
      <c r="C24" s="149">
        <v>1</v>
      </c>
      <c r="D24" s="149">
        <v>2</v>
      </c>
      <c r="E24" s="149">
        <v>3</v>
      </c>
      <c r="F24" s="149">
        <v>4</v>
      </c>
      <c r="G24" s="149">
        <v>5</v>
      </c>
      <c r="H24" s="149">
        <v>6</v>
      </c>
      <c r="I24" s="149">
        <v>7</v>
      </c>
      <c r="J24" s="149">
        <v>8</v>
      </c>
      <c r="K24" s="149">
        <v>9</v>
      </c>
      <c r="L24" s="149">
        <v>10</v>
      </c>
    </row>
    <row r="25" spans="1:12" ht="15" x14ac:dyDescent="0.2">
      <c r="A25" s="148" t="s">
        <v>99</v>
      </c>
      <c r="B25">
        <v>-135</v>
      </c>
      <c r="C25">
        <v>-5</v>
      </c>
      <c r="D25">
        <v>-1</v>
      </c>
      <c r="E25">
        <v>10</v>
      </c>
      <c r="F25">
        <v>15</v>
      </c>
      <c r="G25">
        <v>15</v>
      </c>
      <c r="H25">
        <v>20</v>
      </c>
      <c r="I25">
        <v>20</v>
      </c>
      <c r="J25">
        <v>20</v>
      </c>
      <c r="K25">
        <v>25</v>
      </c>
      <c r="L25">
        <f>15-1.5</f>
        <v>13.5</v>
      </c>
    </row>
    <row r="26" spans="1:12" ht="15" x14ac:dyDescent="0.2">
      <c r="A26" s="150" t="s">
        <v>90</v>
      </c>
      <c r="B26" s="151">
        <f>NPV(0.1,C25:L25)+B25</f>
        <v>-66.609667704572004</v>
      </c>
    </row>
    <row r="28" spans="1:12" ht="15" x14ac:dyDescent="0.2">
      <c r="A28" s="150" t="s">
        <v>91</v>
      </c>
      <c r="B28" s="152">
        <f>IRR(B25:L25, 0.1)</f>
        <v>-2.6354083980250076E-3</v>
      </c>
    </row>
    <row r="30" spans="1:12" x14ac:dyDescent="0.2">
      <c r="A30" s="149" t="s">
        <v>98</v>
      </c>
      <c r="B30" s="149">
        <v>0</v>
      </c>
      <c r="C30" s="149">
        <v>1</v>
      </c>
      <c r="D30" s="149">
        <v>2</v>
      </c>
      <c r="E30" s="149">
        <v>3</v>
      </c>
      <c r="F30" s="149">
        <v>4</v>
      </c>
      <c r="G30" s="149">
        <v>5</v>
      </c>
      <c r="H30" s="149">
        <v>6</v>
      </c>
      <c r="I30" s="149">
        <v>7</v>
      </c>
      <c r="J30" s="149">
        <v>8</v>
      </c>
      <c r="K30" s="149">
        <v>9</v>
      </c>
      <c r="L30" s="149">
        <v>10</v>
      </c>
    </row>
    <row r="31" spans="1:12" ht="15" x14ac:dyDescent="0.2">
      <c r="A31" s="148" t="s">
        <v>99</v>
      </c>
      <c r="B31">
        <v>-135</v>
      </c>
      <c r="C31">
        <v>-5</v>
      </c>
      <c r="D31">
        <v>-1</v>
      </c>
      <c r="E31">
        <v>10</v>
      </c>
      <c r="F31">
        <v>15</v>
      </c>
      <c r="G31">
        <v>15</v>
      </c>
      <c r="H31">
        <v>20</v>
      </c>
      <c r="I31">
        <v>20</v>
      </c>
      <c r="J31">
        <v>20</v>
      </c>
      <c r="K31">
        <v>25</v>
      </c>
      <c r="L31">
        <f>15-1.5</f>
        <v>13.5</v>
      </c>
    </row>
    <row r="32" spans="1:12" x14ac:dyDescent="0.2">
      <c r="A32" s="89" t="s">
        <v>100</v>
      </c>
      <c r="B32">
        <f>B31</f>
        <v>-135</v>
      </c>
      <c r="C32">
        <f t="shared" ref="C32:L32" si="1">B32+C31</f>
        <v>-140</v>
      </c>
      <c r="D32">
        <f t="shared" si="1"/>
        <v>-141</v>
      </c>
      <c r="E32">
        <f t="shared" si="1"/>
        <v>-131</v>
      </c>
      <c r="F32">
        <f t="shared" si="1"/>
        <v>-116</v>
      </c>
      <c r="G32">
        <f t="shared" si="1"/>
        <v>-101</v>
      </c>
      <c r="H32">
        <f t="shared" si="1"/>
        <v>-81</v>
      </c>
      <c r="I32">
        <f t="shared" si="1"/>
        <v>-61</v>
      </c>
      <c r="J32">
        <f t="shared" si="1"/>
        <v>-41</v>
      </c>
      <c r="K32">
        <f t="shared" si="1"/>
        <v>-16</v>
      </c>
      <c r="L32">
        <f t="shared" si="1"/>
        <v>-2.5</v>
      </c>
    </row>
    <row r="33" spans="1:10" x14ac:dyDescent="0.2">
      <c r="A33" s="89"/>
    </row>
    <row r="34" spans="1:10" x14ac:dyDescent="0.2">
      <c r="A34" s="149" t="s">
        <v>101</v>
      </c>
      <c r="B34" s="149" t="s">
        <v>106</v>
      </c>
      <c r="I34" s="149"/>
      <c r="J34" s="149"/>
    </row>
    <row r="35" spans="1:10" x14ac:dyDescent="0.2">
      <c r="H35" s="149"/>
      <c r="I35" s="149"/>
      <c r="J35" s="149"/>
    </row>
  </sheetData>
  <mergeCells count="2">
    <mergeCell ref="A5:L5"/>
    <mergeCell ref="A22:L2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9BC582634D85478A37DBF5E33C48EA" ma:contentTypeVersion="13" ma:contentTypeDescription="Create a new document." ma:contentTypeScope="" ma:versionID="2614c446e8cfffc5086ab47e48d9f287">
  <xsd:schema xmlns:xsd="http://www.w3.org/2001/XMLSchema" xmlns:xs="http://www.w3.org/2001/XMLSchema" xmlns:p="http://schemas.microsoft.com/office/2006/metadata/properties" xmlns:ns3="220b8d5d-1ab7-47a5-81bb-3ff09103559d" xmlns:ns4="cc2aefb3-148d-4155-9c2b-002fe85b3dca" targetNamespace="http://schemas.microsoft.com/office/2006/metadata/properties" ma:root="true" ma:fieldsID="6080f76b43465ed11bcc6a83566ae3a0" ns3:_="" ns4:_="">
    <xsd:import namespace="220b8d5d-1ab7-47a5-81bb-3ff09103559d"/>
    <xsd:import namespace="cc2aefb3-148d-4155-9c2b-002fe85b3dc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b8d5d-1ab7-47a5-81bb-3ff0910355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aefb3-148d-4155-9c2b-002fe85b3dc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FEDE40-19AF-49BD-B660-79A472AE6D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F229B5-E064-4888-BC9B-0C4EB93C9D65}">
  <ds:schemaRefs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220b8d5d-1ab7-47a5-81bb-3ff09103559d"/>
    <ds:schemaRef ds:uri="http://schemas.openxmlformats.org/package/2006/metadata/core-properties"/>
    <ds:schemaRef ds:uri="cc2aefb3-148d-4155-9c2b-002fe85b3dca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9994520-EB9F-4D76-9B3E-3F8E6B1BC1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0b8d5d-1ab7-47a5-81bb-3ff09103559d"/>
    <ds:schemaRef ds:uri="cc2aefb3-148d-4155-9c2b-002fe85b3d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Financial Statements</vt:lpstr>
      <vt:lpstr>Restated Financial Statements</vt:lpstr>
      <vt:lpstr>Ratios</vt:lpstr>
      <vt:lpstr>Working</vt:lpstr>
      <vt:lpstr>NPV &amp; IRR</vt:lpstr>
    </vt:vector>
  </TitlesOfParts>
  <Company>Dept of Public Works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emma.biggs</dc:creator>
  <cp:lastModifiedBy>Damian</cp:lastModifiedBy>
  <cp:lastPrinted>2012-05-21T22:10:04Z</cp:lastPrinted>
  <dcterms:created xsi:type="dcterms:W3CDTF">2012-04-30T01:21:48Z</dcterms:created>
  <dcterms:modified xsi:type="dcterms:W3CDTF">2020-12-22T11:51:24Z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0x010100CA9BC582634D85478A37DBF5E33C48EA</vt:lpwstr>
  </property>
</Properties>
</file>